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Users\jhorvat\Desktop\"/>
    </mc:Choice>
  </mc:AlternateContent>
  <xr:revisionPtr revIDLastSave="0" documentId="8_{6E6D4D32-772E-42B1-8D9D-596428809950}" xr6:coauthVersionLast="47" xr6:coauthVersionMax="47" xr10:uidLastSave="{00000000-0000-0000-0000-000000000000}"/>
  <bookViews>
    <workbookView xWindow="3975" yWindow="3975" windowWidth="21600" windowHeight="11295" xr2:uid="{CA8B402A-FF46-4102-AE99-15689BC2B875}"/>
  </bookViews>
  <sheets>
    <sheet name="SAŽETAK" sheetId="1" r:id="rId1"/>
    <sheet name="RAČUN PRIH.I RASH.POSEBNI DIO" sheetId="2" r:id="rId2"/>
    <sheet name="RAČUN PRIHODA OPĆI DIO" sheetId="3" r:id="rId3"/>
    <sheet name="RAČUN PRIH.I RASH. PO EKON.KLAS" sheetId="4" r:id="rId4"/>
    <sheet name="PRIHODI I RASH. PREMA IF" sheetId="5" r:id="rId5"/>
    <sheet name="RASHODI PREMA FUN.KLASIF." sheetId="6" r:id="rId6"/>
    <sheet name="POSEBNI DIO PREMA PROG.KL." sheetId="7" r:id="rId7"/>
    <sheet name="POSEBNI DIO II PREMA PR.KL." sheetId="8" r:id="rId8"/>
    <sheet name="RAČUN FINANC." sheetId="12" r:id="rId9"/>
    <sheet name="RAČUN FINANC.PO IF" sheetId="13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8" l="1"/>
  <c r="F8" i="8"/>
  <c r="E8" i="8"/>
  <c r="D8" i="8"/>
  <c r="C8" i="8"/>
  <c r="I6" i="8"/>
  <c r="H6" i="8"/>
  <c r="G6" i="8"/>
  <c r="E6" i="7"/>
  <c r="D6" i="7"/>
  <c r="C6" i="7"/>
  <c r="H7" i="6"/>
  <c r="G7" i="6"/>
  <c r="F7" i="6"/>
  <c r="E7" i="6"/>
  <c r="D7" i="6"/>
  <c r="C7" i="6"/>
  <c r="H5" i="6"/>
  <c r="G5" i="6"/>
  <c r="F5" i="6"/>
  <c r="E5" i="6"/>
  <c r="D5" i="6"/>
  <c r="C5" i="6"/>
  <c r="G5" i="5"/>
  <c r="F5" i="5"/>
  <c r="E5" i="5"/>
  <c r="D5" i="5"/>
  <c r="C5" i="5"/>
  <c r="B5" i="5"/>
  <c r="H10" i="4"/>
  <c r="G10" i="4"/>
  <c r="F10" i="4"/>
  <c r="E10" i="4"/>
  <c r="D10" i="4"/>
  <c r="C10" i="4"/>
  <c r="H8" i="4"/>
  <c r="G8" i="4"/>
  <c r="F8" i="4"/>
  <c r="E8" i="4"/>
  <c r="D8" i="4"/>
  <c r="C8" i="4"/>
  <c r="H10" i="3"/>
  <c r="G10" i="3"/>
  <c r="F10" i="3"/>
  <c r="E10" i="3"/>
  <c r="D10" i="3"/>
  <c r="C10" i="3"/>
  <c r="H8" i="3"/>
  <c r="G8" i="3"/>
  <c r="F8" i="3"/>
  <c r="E8" i="3"/>
  <c r="D8" i="3"/>
  <c r="C8" i="3"/>
  <c r="G10" i="2"/>
  <c r="F10" i="2"/>
  <c r="E10" i="2"/>
  <c r="D10" i="2"/>
  <c r="C10" i="2"/>
  <c r="B10" i="2"/>
  <c r="G8" i="2"/>
  <c r="F8" i="2"/>
  <c r="E8" i="2"/>
  <c r="D8" i="2"/>
  <c r="C8" i="2"/>
  <c r="B8" i="2"/>
  <c r="G20" i="1"/>
  <c r="L26" i="1"/>
  <c r="K26" i="1"/>
  <c r="L25" i="1"/>
  <c r="K25" i="1"/>
  <c r="J23" i="1"/>
  <c r="I23" i="1"/>
  <c r="H23" i="1"/>
  <c r="G23" i="1"/>
  <c r="J22" i="1"/>
  <c r="I22" i="1"/>
  <c r="H22" i="1"/>
  <c r="H24" i="1" s="1"/>
  <c r="H27" i="1" s="1"/>
  <c r="G22" i="1"/>
  <c r="J15" i="1"/>
  <c r="I15" i="1"/>
  <c r="H15" i="1"/>
  <c r="G15" i="1"/>
  <c r="J14" i="1"/>
  <c r="I14" i="1"/>
  <c r="H14" i="1"/>
  <c r="G14" i="1"/>
  <c r="J12" i="1"/>
  <c r="I12" i="1"/>
  <c r="H12" i="1"/>
  <c r="G12" i="1"/>
  <c r="J11" i="1"/>
  <c r="I11" i="1"/>
  <c r="H11" i="1"/>
  <c r="G11" i="1"/>
  <c r="L20" i="1"/>
  <c r="K20" i="1"/>
  <c r="J20" i="1"/>
  <c r="I20" i="1"/>
  <c r="H20" i="1"/>
  <c r="H13" i="1" l="1"/>
  <c r="G24" i="1"/>
  <c r="G27" i="1" s="1"/>
  <c r="I16" i="1"/>
  <c r="L15" i="1"/>
  <c r="L11" i="1"/>
  <c r="L22" i="1"/>
  <c r="J16" i="1"/>
  <c r="L16" i="1" s="1"/>
  <c r="L23" i="1"/>
  <c r="G13" i="1"/>
  <c r="G17" i="1" s="1"/>
  <c r="I13" i="1"/>
  <c r="I17" i="1" s="1"/>
  <c r="I24" i="1"/>
  <c r="I27" i="1" s="1"/>
  <c r="L12" i="1"/>
  <c r="G16" i="1"/>
  <c r="H16" i="1"/>
  <c r="H17" i="1" s="1"/>
  <c r="H28" i="1" s="1"/>
  <c r="K12" i="1"/>
  <c r="K14" i="1"/>
  <c r="K23" i="1"/>
  <c r="L14" i="1"/>
  <c r="J24" i="1"/>
  <c r="K11" i="1"/>
  <c r="K15" i="1"/>
  <c r="K22" i="1"/>
  <c r="J13" i="1"/>
  <c r="G28" i="1" l="1"/>
  <c r="K16" i="1"/>
  <c r="I28" i="1"/>
  <c r="L24" i="1"/>
  <c r="K24" i="1"/>
  <c r="J27" i="1"/>
  <c r="L13" i="1"/>
  <c r="K13" i="1"/>
  <c r="J17" i="1"/>
  <c r="J28" i="1" l="1"/>
  <c r="L17" i="1"/>
  <c r="K17" i="1"/>
  <c r="L27" i="1"/>
  <c r="K27" i="1"/>
</calcChain>
</file>

<file path=xl/sharedStrings.xml><?xml version="1.0" encoding="utf-8"?>
<sst xmlns="http://schemas.openxmlformats.org/spreadsheetml/2006/main" count="1354" uniqueCount="328">
  <si>
    <t>IZVRŠENJE FINANCIJSKOG PLANA PRORAČUNSKOG KORISNIKA DRŽAVNOG PRORAČUNA
ZA PRVO POLUGODIŠTE 2023. GODINE</t>
  </si>
  <si>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</si>
  <si>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</si>
  <si>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</si>
  <si>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</si>
  <si>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</si>
  <si>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</si>
  <si>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</si>
  <si>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</si>
  <si>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</si>
  <si>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</si>
  <si>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</si>
  <si>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</si>
  <si>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</si>
  <si>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</si>
  <si>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</si>
  <si>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</si>
  <si>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</si>
  <si>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</si>
  <si>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</si>
  <si>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</si>
  <si>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</si>
  <si>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OSTVARENJE/IZVRŠENJE 01.2023. -06.2023.</t>
  </si>
  <si>
    <t>IZVORNI PLAN ILI REBALANS 2024.</t>
  </si>
  <si>
    <t>TEKUĆI PLAN 2024.</t>
  </si>
  <si>
    <t>OSTVARENJE/IZVRŠENJE 01.2024. - 06.2024.</t>
  </si>
  <si>
    <t>INDEKS (5)/(2)</t>
  </si>
  <si>
    <t>INDEKS (5)/(4)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</si>
  <si>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</si>
  <si>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</si>
  <si>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</si>
  <si>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</si>
  <si>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Ostvarenje/Izvršenje 
01.2023. - 06.2023.</t>
  </si>
  <si>
    <t>Izvorni plan ili Rebalans 
2024.</t>
  </si>
  <si>
    <t>Tekući plan 
2024.</t>
  </si>
  <si>
    <t>Ostvarenje/Izvršenje 
01.2024. - 06.2024.</t>
  </si>
  <si>
    <t>Indeks
(5)/(2)</t>
  </si>
  <si>
    <t>Indeks
(5)/(4)</t>
  </si>
  <si>
    <t>EUR</t>
  </si>
  <si>
    <t>6 Prihodi poslovanja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</si>
  <si>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</si>
  <si>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</si>
  <si>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</si>
  <si>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</si>
  <si>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</si>
  <si>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Prihodi i rashodi</t>
  </si>
  <si>
    <t>PRIHODI</t>
  </si>
  <si>
    <t>6</t>
  </si>
  <si>
    <t>Prihodi poslovanja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</si>
  <si>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</si>
  <si>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</si>
  <si>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</si>
  <si>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</si>
  <si>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</si>
  <si>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</si>
  <si>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</si>
  <si>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</si>
  <si>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634</t>
  </si>
  <si>
    <t>Pomoći od ostalih subjekata unutar općeg proračuna</t>
  </si>
  <si>
    <t>6341</t>
  </si>
  <si>
    <t>Tekuće pomoći od ostalih subjekata unutar općeg proračuna</t>
  </si>
  <si>
    <t>638</t>
  </si>
  <si>
    <t>Pomoći iz državnog proračuna temeljem prijenosa EU sredstava</t>
  </si>
  <si>
    <t>6381</t>
  </si>
  <si>
    <t>Tekuće pomoći iz državnog proračuna temeljem prijenosa EU sredstava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</si>
  <si>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</si>
  <si>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</si>
  <si>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</si>
  <si>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</si>
  <si>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</si>
  <si>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</si>
  <si>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</si>
  <si>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</si>
  <si>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</si>
  <si>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</si>
  <si>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</si>
  <si>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</si>
  <si>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</si>
  <si>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</si>
  <si>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</si>
  <si>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</si>
  <si>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</si>
  <si>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Tekuće donacije</t>
  </si>
  <si>
    <t>UKUPNI RASHODI</t>
  </si>
  <si>
    <t>Stavka izdat./prih.</t>
  </si>
  <si>
    <t>EKONOMSKA KLASIFIKACIJA</t>
  </si>
  <si>
    <t>ODLJEV</t>
  </si>
  <si>
    <t>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</si>
  <si>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</si>
  <si>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</si>
  <si>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</si>
  <si>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</si>
  <si>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</si>
  <si>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</si>
  <si>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</si>
  <si>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</si>
  <si>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</si>
  <si>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</si>
  <si>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</si>
  <si>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</si>
  <si>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</si>
  <si>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</si>
  <si>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</si>
  <si>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</si>
  <si>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</si>
  <si>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</si>
  <si>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</si>
  <si>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</si>
  <si>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</si>
  <si>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</si>
  <si>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</si>
  <si>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</si>
  <si>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</si>
  <si>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</si>
  <si>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</si>
  <si>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</si>
  <si>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</si>
  <si>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</si>
  <si>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</si>
  <si>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</si>
  <si>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</si>
  <si>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</si>
  <si>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</si>
  <si>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</si>
  <si>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</si>
  <si>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</si>
  <si>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</si>
  <si>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</si>
  <si>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</si>
  <si>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</si>
  <si>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</si>
  <si>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</si>
  <si>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</si>
  <si>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</si>
  <si>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</si>
  <si>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</si>
  <si>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</si>
  <si>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</si>
  <si>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</si>
  <si>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</si>
  <si>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</si>
  <si>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</si>
  <si>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</si>
  <si>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</si>
  <si>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</si>
  <si>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</si>
  <si>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</si>
  <si>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</si>
  <si>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</si>
  <si>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</si>
  <si>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</si>
  <si>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</si>
  <si>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</si>
  <si>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</si>
  <si>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</si>
  <si>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</si>
  <si>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</si>
  <si>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</si>
  <si>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</si>
  <si>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</si>
  <si>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</si>
  <si>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</si>
  <si>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</si>
  <si>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</si>
  <si>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</si>
  <si>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</si>
  <si>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</si>
  <si>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</si>
  <si>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</si>
  <si>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</si>
  <si>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</si>
  <si>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</si>
  <si>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</si>
  <si>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</si>
  <si>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</si>
  <si>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</si>
  <si>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</si>
  <si>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</si>
  <si>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</si>
  <si>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</si>
  <si>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</si>
  <si>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</si>
  <si>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</si>
  <si>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</si>
  <si>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</si>
  <si>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</si>
  <si>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</si>
  <si>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</si>
  <si>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381</t>
  </si>
  <si>
    <t>3811</t>
  </si>
  <si>
    <t>Tekuće donacije u novcu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</si>
  <si>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</si>
  <si>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</si>
  <si>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</si>
  <si>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</si>
  <si>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</si>
  <si>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</si>
  <si>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</si>
  <si>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</si>
  <si>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</si>
  <si>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</si>
  <si>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</si>
  <si>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</si>
  <si>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</si>
  <si>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</si>
  <si>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</si>
  <si>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</si>
  <si>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</si>
  <si>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</si>
  <si>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</si>
  <si>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</si>
  <si>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</si>
  <si>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imovini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</si>
  <si>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</si>
  <si>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</si>
  <si>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</si>
  <si>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</si>
  <si>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</si>
  <si>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</si>
  <si>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IZVJEŠTAJ O PRIHODIMA I RASHODIMA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</si>
  <si>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</si>
  <si>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</si>
  <si>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</si>
  <si>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</si>
  <si>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</si>
  <si>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</si>
  <si>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</si>
  <si>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</si>
  <si>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</si>
  <si>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56 Fondovi EU</t>
  </si>
  <si>
    <t>58 Instrumenti EU nove generacije</t>
  </si>
  <si>
    <t>6 Donacije</t>
  </si>
  <si>
    <t>61 Donacije</t>
  </si>
  <si>
    <t>IZVJEŠTAJ O RASHODIMA PREMA FUNKCIJSKOJ KLASIFIKACIJI</t>
  </si>
  <si>
    <t>UKUPNO RASHODI</t>
  </si>
  <si>
    <t>Funkcijsko područje</t>
  </si>
  <si>
    <t>GFS</t>
  </si>
  <si>
    <t>Funkcijska klasifikacija</t>
  </si>
  <si>
    <t>10</t>
  </si>
  <si>
    <t>Socijalna zaštita</t>
  </si>
  <si>
    <t>101</t>
  </si>
  <si>
    <t>Bolest i invaliditet</t>
  </si>
  <si>
    <t>104</t>
  </si>
  <si>
    <t>Obitelj i djeca</t>
  </si>
  <si>
    <t>107</t>
  </si>
  <si>
    <t>Socijalna pomoć stanovništvu koje nije obuhvaćeno redovnim s</t>
  </si>
  <si>
    <t>109</t>
  </si>
  <si>
    <t>Aktivnosti socijalne zaštite koje nisu drugdje svrstane</t>
  </si>
  <si>
    <t>II. POSEBNI DIO</t>
  </si>
  <si>
    <t>IZVJEŠTAJ PO PROGRAMSKOJ KLASIFIKACIJI</t>
  </si>
  <si>
    <t>INDEKS
(4)/(3)</t>
  </si>
  <si>
    <t>Glava (O2) (t)</t>
  </si>
  <si>
    <t>Ukupni rezultat</t>
  </si>
  <si>
    <t>08665</t>
  </si>
  <si>
    <t>Hrvatski zavod za socijalni rad</t>
  </si>
  <si>
    <t>11</t>
  </si>
  <si>
    <t>Opći prihodi i primici</t>
  </si>
  <si>
    <t>43</t>
  </si>
  <si>
    <t>Ostali prihodi za posebne namjene</t>
  </si>
  <si>
    <t>52</t>
  </si>
  <si>
    <t>Ostale pomoći</t>
  </si>
  <si>
    <t>581</t>
  </si>
  <si>
    <t>Mehanizam za oporavak i otpornost</t>
  </si>
  <si>
    <t>HR dugi tekst 1. dio</t>
  </si>
  <si>
    <t>40</t>
  </si>
  <si>
    <t>SOCIJALNA SKRB</t>
  </si>
  <si>
    <t>4001</t>
  </si>
  <si>
    <t>SOCIJALNE POMOĆI I NAKNADE</t>
  </si>
  <si>
    <t>A734169</t>
  </si>
  <si>
    <t>DOPLATAK ZA POMOĆ I NJEGU</t>
  </si>
  <si>
    <t>A734177</t>
  </si>
  <si>
    <t>JEDNOKRATNA NAKNADA</t>
  </si>
  <si>
    <t>A734185</t>
  </si>
  <si>
    <t>OSOBNA INVALIDNINA</t>
  </si>
  <si>
    <t>A734186</t>
  </si>
  <si>
    <t>NAKNADA ZA SMJEŠTAJ U UDOMITELJSKU OBITELJ</t>
  </si>
  <si>
    <t>A734187</t>
  </si>
  <si>
    <t>OSTALE NAKNADE I POMOĆI</t>
  </si>
  <si>
    <t>A790016</t>
  </si>
  <si>
    <t>UVEĆANA JEDNOKRATNA NAKNADA ZA PRIPADNIKE ROMSKE NACIONALNE MANJINE</t>
  </si>
  <si>
    <t>UVEĆANA JEDNOKRATNA NAKNADA ZA PRIPADNIKE ROMSKE NACIONALNE</t>
  </si>
  <si>
    <t>A791001</t>
  </si>
  <si>
    <t>OSOBNA NAKNADA UDOMITELJU</t>
  </si>
  <si>
    <t>A792001</t>
  </si>
  <si>
    <t>STATUS RODITELJA NJEGOVATELJA ILI STATUS NJEGOVATELJA</t>
  </si>
  <si>
    <t>A792002</t>
  </si>
  <si>
    <t>PRAVO NA PRIVREMENO UZDRŽAVANJE DJECE</t>
  </si>
  <si>
    <t>A792016</t>
  </si>
  <si>
    <t>USLUGE POŠTE U SUSTAVU ISPLATA SOCIJALNIH NAKNADA</t>
  </si>
  <si>
    <t>A797009</t>
  </si>
  <si>
    <t>NAKNADE U VEZI S OBRAZOVANJEM</t>
  </si>
  <si>
    <t>A799007</t>
  </si>
  <si>
    <t>ZAJAMČENA MINIMALNA NAKNADA</t>
  </si>
  <si>
    <t>A799009</t>
  </si>
  <si>
    <t>NAKNADA ZA UGROŽENOG KUPCA ENERGENATA</t>
  </si>
  <si>
    <t>A941004</t>
  </si>
  <si>
    <t>INKLUZIVNI DODATAK</t>
  </si>
  <si>
    <t>4003</t>
  </si>
  <si>
    <t>PODIZANJE KVALITETE I DOSTUPNOSTI SOCIJALNE SKRBI</t>
  </si>
  <si>
    <t>A941002</t>
  </si>
  <si>
    <t>OPERATIVNI PLAN KONKURENTNOST I KOHEZIJA - INFRASTRUKTURA</t>
  </si>
  <si>
    <t>K941001</t>
  </si>
  <si>
    <t>KAPITALNO ULAGANJE U HRVATSKI ZAVOD ZA SOCIJALNI RAD</t>
  </si>
  <si>
    <t>T941003</t>
  </si>
  <si>
    <t>USLUGA SOCIJALNOG MENTORSTVA - NPOO</t>
  </si>
  <si>
    <t>4010</t>
  </si>
  <si>
    <t>JAČANJE SUSTAVA SOCIJALNE SIGURNOSTI</t>
  </si>
  <si>
    <t>A734161</t>
  </si>
  <si>
    <t>ADMINISTRACIJA I UPRAVLJANJE HRVATSKOG ZAVODA ZA SOCIJALNI RAD</t>
  </si>
  <si>
    <t>ADMINISTRACIJA I UPRAVLJANJE HRVATSKOG ZAVODA ZA SOCIJALNI R</t>
  </si>
  <si>
    <t xml:space="preserve">OSTVARENJE/ IZVRŠENJE 
1.-6.2023. </t>
  </si>
  <si>
    <t>INDEKS</t>
  </si>
  <si>
    <t>INDEKS**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</si>
  <si>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</si>
  <si>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</si>
  <si>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</si>
  <si>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</si>
  <si>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</si>
  <si>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</si>
  <si>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</si>
  <si>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</si>
  <si>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</si>
  <si>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IZVORNI PLAN ILI REBALANS 2024.*</t>
  </si>
  <si>
    <t>TEKUĆI PLAN 2024.*</t>
  </si>
  <si>
    <t xml:space="preserve">OSTVARENJE/ IZVRŠENJE 
1.-6.2024. </t>
  </si>
  <si>
    <t>IZVJEŠTAJ RAČUNA FINANCIRANJA PREMA IZVORIMA FINANCIRANJA</t>
  </si>
  <si>
    <t xml:space="preserve">OSTVARENJE/IZVRŠENJE 
1.-6.2023. </t>
  </si>
  <si>
    <t xml:space="preserve">OSTVARENJE/IZVRŠENJE 
1.-6.2024.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</si>
</sst>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</font>
    <font>
      <sz val="10"/>
      <color indexed="44"/>
      <name val="Arial"/>
      <family val="2"/>
      <charset val="238"/>
    </font>
    <font>
      <b/>
      <sz val="10"/>
      <color indexed="8"/>
      <name val="Arial"/>
      <family val="2"/>
    </font>
    <font>
      <sz val="8"/>
      <name val="Times New Roman"/>
      <family val="1"/>
      <charset val="238"/>
    </font>
    <font>
      <sz val="10"/>
      <color indexed="10"/>
      <name val="Arial"/>
      <family val="2"/>
    </font>
    <font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5" fillId="4" borderId="6" applyNumberFormat="0" applyProtection="0">
      <alignment horizontal="left" vertical="center" indent="1"/>
    </xf>
    <xf numFmtId="4" fontId="17" fillId="5" borderId="6" applyNumberFormat="0" applyProtection="0">
      <alignment vertical="center"/>
    </xf>
    <xf numFmtId="0" fontId="12" fillId="6" borderId="6" applyNumberFormat="0" applyProtection="0">
      <alignment horizontal="left" vertical="center" indent="1"/>
    </xf>
    <xf numFmtId="0" fontId="18" fillId="4" borderId="6" applyNumberFormat="0" applyProtection="0">
      <alignment horizontal="center" vertical="center"/>
    </xf>
    <xf numFmtId="0" fontId="16" fillId="0" borderId="6" applyNumberFormat="0" applyProtection="0">
      <alignment horizontal="left" vertical="center" wrapText="1" justifyLastLine="1"/>
    </xf>
    <xf numFmtId="4" fontId="19" fillId="0" borderId="6" applyNumberFormat="0" applyProtection="0">
      <alignment horizontal="right" vertical="center"/>
    </xf>
    <xf numFmtId="0" fontId="16" fillId="0" borderId="6" applyNumberFormat="0" applyProtection="0">
      <alignment horizontal="left" vertical="center" wrapText="1"/>
    </xf>
    <xf numFmtId="0" fontId="16" fillId="0" borderId="6" applyNumberFormat="0" applyProtection="0">
      <alignment horizontal="left" vertical="center" wrapText="1"/>
    </xf>
    <xf numFmtId="0" fontId="21" fillId="0" borderId="6" applyNumberFormat="0" applyProtection="0">
      <alignment horizontal="left" vertical="center" wrapText="1"/>
    </xf>
    <xf numFmtId="4" fontId="17" fillId="5" borderId="6" applyNumberFormat="0" applyProtection="0">
      <alignment horizontal="left" vertical="center" indent="1"/>
    </xf>
    <xf numFmtId="0" fontId="21" fillId="7" borderId="6" applyNumberFormat="0" applyProtection="0">
      <alignment horizontal="left" vertical="center" indent="1"/>
    </xf>
    <xf numFmtId="4" fontId="26" fillId="8" borderId="6" applyNumberFormat="0" applyProtection="0">
      <alignment horizontal="right" vertical="center"/>
    </xf>
  </cellStyleXfs>
  <cellXfs count="146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/>
    </xf>
    <xf numFmtId="4" fontId="8" fillId="0" borderId="2" xfId="1" quotePrefix="1" applyNumberFormat="1" applyFont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4" fontId="8" fillId="3" borderId="2" xfId="1" applyNumberFormat="1" applyFont="1" applyFill="1" applyBorder="1" applyAlignment="1">
      <alignment horizontal="right"/>
    </xf>
    <xf numFmtId="4" fontId="8" fillId="0" borderId="2" xfId="1" applyNumberFormat="1" applyFont="1" applyBorder="1" applyAlignment="1">
      <alignment horizontal="right"/>
    </xf>
    <xf numFmtId="0" fontId="5" fillId="3" borderId="3" xfId="1" applyFont="1" applyFill="1" applyBorder="1" applyAlignment="1">
      <alignment horizontal="left"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4" fontId="11" fillId="0" borderId="0" xfId="1" applyNumberFormat="1" applyFont="1"/>
    <xf numFmtId="4" fontId="8" fillId="0" borderId="2" xfId="1" applyNumberFormat="1" applyFont="1" applyBorder="1" applyAlignment="1">
      <alignment horizontal="right" vertical="center"/>
    </xf>
    <xf numFmtId="4" fontId="8" fillId="3" borderId="2" xfId="1" applyNumberFormat="1" applyFont="1" applyFill="1" applyBorder="1" applyAlignment="1">
      <alignment horizontal="right" vertical="center" wrapText="1"/>
    </xf>
    <xf numFmtId="0" fontId="11" fillId="0" borderId="0" xfId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3" fontId="14" fillId="0" borderId="0" xfId="0" applyNumberFormat="1" applyFont="1"/>
    <xf numFmtId="4" fontId="14" fillId="0" borderId="0" xfId="0" applyNumberFormat="1" applyFont="1"/>
    <xf numFmtId="0" fontId="21" fillId="0" borderId="0" xfId="0" applyFont="1"/>
    <xf numFmtId="0" fontId="16" fillId="0" borderId="0" xfId="0" applyFont="1"/>
    <xf numFmtId="0" fontId="3" fillId="0" borderId="0" xfId="1" applyFont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3" fontId="11" fillId="2" borderId="2" xfId="0" applyNumberFormat="1" applyFont="1" applyFill="1" applyBorder="1" applyAlignment="1">
      <alignment horizontal="right"/>
    </xf>
    <xf numFmtId="0" fontId="0" fillId="0" borderId="2" xfId="0" applyBorder="1"/>
    <xf numFmtId="0" fontId="12" fillId="2" borderId="2" xfId="0" applyFont="1" applyFill="1" applyBorder="1" applyAlignment="1">
      <alignment horizontal="left" vertical="center" wrapText="1"/>
    </xf>
    <xf numFmtId="0" fontId="12" fillId="2" borderId="2" xfId="0" quotePrefix="1" applyFont="1" applyFill="1" applyBorder="1" applyAlignment="1">
      <alignment horizontal="left" vertical="center"/>
    </xf>
    <xf numFmtId="0" fontId="12" fillId="2" borderId="2" xfId="0" quotePrefix="1" applyFont="1" applyFill="1" applyBorder="1" applyAlignment="1">
      <alignment horizontal="left" vertical="center" wrapText="1"/>
    </xf>
    <xf numFmtId="0" fontId="27" fillId="2" borderId="2" xfId="0" quotePrefix="1" applyFont="1" applyFill="1" applyBorder="1" applyAlignment="1">
      <alignment horizontal="left" vertical="center"/>
    </xf>
    <xf numFmtId="0" fontId="27" fillId="2" borderId="2" xfId="0" quotePrefix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3" fontId="11" fillId="2" borderId="2" xfId="0" applyNumberFormat="1" applyFont="1" applyFill="1" applyBorder="1" applyAlignment="1">
      <alignment horizontal="right" wrapText="1"/>
    </xf>
    <xf numFmtId="0" fontId="12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3" fontId="13" fillId="9" borderId="4" xfId="0" applyNumberFormat="1" applyFont="1" applyFill="1" applyBorder="1" applyAlignment="1">
      <alignment horizontal="center" vertical="center" wrapText="1" justifyLastLine="1"/>
    </xf>
    <xf numFmtId="4" fontId="13" fillId="9" borderId="7" xfId="2" applyNumberFormat="1" applyFont="1" applyFill="1" applyBorder="1" applyAlignment="1">
      <alignment horizontal="center" vertical="center" wrapText="1" justifyLastLine="1"/>
    </xf>
    <xf numFmtId="3" fontId="13" fillId="9" borderId="7" xfId="2" applyNumberFormat="1" applyFont="1" applyFill="1" applyBorder="1" applyAlignment="1">
      <alignment horizontal="center" vertical="center" wrapText="1" justifyLastLine="1"/>
    </xf>
    <xf numFmtId="3" fontId="15" fillId="9" borderId="4" xfId="0" applyNumberFormat="1" applyFont="1" applyFill="1" applyBorder="1" applyAlignment="1">
      <alignment horizontal="center" vertical="center" wrapText="1" justifyLastLine="1"/>
    </xf>
    <xf numFmtId="1" fontId="15" fillId="9" borderId="4" xfId="0" applyNumberFormat="1" applyFont="1" applyFill="1" applyBorder="1" applyAlignment="1">
      <alignment horizontal="center" vertical="center"/>
    </xf>
    <xf numFmtId="3" fontId="15" fillId="9" borderId="4" xfId="0" applyNumberFormat="1" applyFont="1" applyFill="1" applyBorder="1" applyAlignment="1">
      <alignment horizontal="center" vertical="center"/>
    </xf>
    <xf numFmtId="4" fontId="13" fillId="9" borderId="4" xfId="2" applyNumberFormat="1" applyFont="1" applyFill="1" applyBorder="1" applyAlignment="1">
      <alignment horizontal="center" vertical="center" wrapText="1" justifyLastLine="1"/>
    </xf>
    <xf numFmtId="0" fontId="14" fillId="9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vertical="top" wrapText="1" justifyLastLine="1"/>
    </xf>
    <xf numFmtId="4" fontId="8" fillId="0" borderId="2" xfId="3" applyNumberFormat="1" applyFont="1" applyFill="1" applyBorder="1">
      <alignment vertical="center"/>
    </xf>
    <xf numFmtId="0" fontId="5" fillId="0" borderId="2" xfId="2" quotePrefix="1" applyNumberFormat="1" applyFill="1" applyBorder="1">
      <alignment horizontal="left" vertical="center" indent="1"/>
    </xf>
    <xf numFmtId="0" fontId="12" fillId="0" borderId="2" xfId="4" quotePrefix="1" applyFill="1" applyBorder="1" applyAlignment="1">
      <alignment horizontal="left" vertical="center" wrapText="1" indent="1"/>
    </xf>
    <xf numFmtId="0" fontId="18" fillId="0" borderId="2" xfId="5" quotePrefix="1" applyFill="1" applyBorder="1">
      <alignment horizontal="center" vertical="center"/>
    </xf>
    <xf numFmtId="0" fontId="16" fillId="0" borderId="2" xfId="6" quotePrefix="1" applyBorder="1" applyAlignment="1">
      <alignment horizontal="left" vertical="center" wrapText="1" indent="2" justifyLastLine="1"/>
    </xf>
    <xf numFmtId="4" fontId="17" fillId="0" borderId="2" xfId="3" applyNumberFormat="1" applyFill="1" applyBorder="1">
      <alignment vertical="center"/>
    </xf>
    <xf numFmtId="3" fontId="17" fillId="0" borderId="2" xfId="3" applyNumberFormat="1" applyFill="1" applyBorder="1">
      <alignment vertical="center"/>
    </xf>
    <xf numFmtId="0" fontId="16" fillId="0" borderId="2" xfId="8" quotePrefix="1" applyBorder="1" applyAlignment="1">
      <alignment horizontal="left" vertical="center" wrapText="1" indent="3"/>
    </xf>
    <xf numFmtId="0" fontId="16" fillId="0" borderId="2" xfId="8" quotePrefix="1" applyBorder="1">
      <alignment horizontal="left" vertical="center" wrapText="1"/>
    </xf>
    <xf numFmtId="4" fontId="20" fillId="0" borderId="2" xfId="7" applyNumberFormat="1" applyFont="1" applyBorder="1">
      <alignment horizontal="right" vertical="center"/>
    </xf>
    <xf numFmtId="3" fontId="20" fillId="0" borderId="2" xfId="7" applyNumberFormat="1" applyFont="1" applyBorder="1">
      <alignment horizontal="right" vertical="center"/>
    </xf>
    <xf numFmtId="0" fontId="21" fillId="0" borderId="2" xfId="9" quotePrefix="1" applyFont="1" applyBorder="1" applyAlignment="1">
      <alignment horizontal="left" vertical="center" wrapText="1" indent="4"/>
    </xf>
    <xf numFmtId="0" fontId="21" fillId="0" borderId="2" xfId="9" quotePrefix="1" applyFont="1" applyBorder="1">
      <alignment horizontal="left" vertical="center" wrapText="1"/>
    </xf>
    <xf numFmtId="4" fontId="19" fillId="0" borderId="2" xfId="7" applyNumberFormat="1" applyBorder="1">
      <alignment horizontal="right" vertical="center"/>
    </xf>
    <xf numFmtId="3" fontId="19" fillId="0" borderId="2" xfId="7" applyNumberFormat="1" applyBorder="1">
      <alignment horizontal="right" vertical="center"/>
    </xf>
    <xf numFmtId="0" fontId="21" fillId="0" borderId="2" xfId="10" quotePrefix="1" applyBorder="1" applyAlignment="1">
      <alignment horizontal="left" vertical="center" wrapText="1" indent="5"/>
    </xf>
    <xf numFmtId="0" fontId="21" fillId="0" borderId="2" xfId="10" quotePrefix="1" applyBorder="1">
      <alignment horizontal="left" vertical="center" wrapText="1"/>
    </xf>
    <xf numFmtId="0" fontId="19" fillId="0" borderId="2" xfId="7" applyNumberFormat="1" applyBorder="1">
      <alignment horizontal="right" vertical="center"/>
    </xf>
    <xf numFmtId="0" fontId="21" fillId="0" borderId="2" xfId="10" quotePrefix="1" applyBorder="1" applyAlignment="1">
      <alignment horizontal="left" vertical="center" wrapText="1" indent="6"/>
    </xf>
    <xf numFmtId="3" fontId="16" fillId="0" borderId="2" xfId="0" applyNumberFormat="1" applyFont="1" applyBorder="1" applyAlignment="1">
      <alignment horizontal="right" vertical="top" wrapText="1" justifyLastLine="1"/>
    </xf>
    <xf numFmtId="3" fontId="8" fillId="0" borderId="2" xfId="3" applyNumberFormat="1" applyFont="1" applyFill="1" applyBorder="1">
      <alignment vertical="center"/>
    </xf>
    <xf numFmtId="3" fontId="12" fillId="0" borderId="2" xfId="4" quotePrefix="1" applyNumberFormat="1" applyFill="1" applyBorder="1" applyAlignment="1">
      <alignment horizontal="left" vertical="center" wrapText="1" indent="1"/>
    </xf>
    <xf numFmtId="3" fontId="18" fillId="0" borderId="2" xfId="5" quotePrefix="1" applyNumberFormat="1" applyFill="1" applyBorder="1">
      <alignment horizontal="center" vertical="center"/>
    </xf>
    <xf numFmtId="0" fontId="21" fillId="0" borderId="2" xfId="8" quotePrefix="1" applyFont="1" applyBorder="1" applyAlignment="1">
      <alignment horizontal="left" vertical="center" wrapText="1" indent="3"/>
    </xf>
    <xf numFmtId="0" fontId="16" fillId="0" borderId="2" xfId="6" quotePrefix="1" applyBorder="1">
      <alignment horizontal="left" vertical="center" wrapText="1" justifyLastLine="1"/>
    </xf>
    <xf numFmtId="0" fontId="21" fillId="0" borderId="2" xfId="8" quotePrefix="1" applyFont="1" applyBorder="1">
      <alignment horizontal="left" vertical="center" wrapText="1"/>
    </xf>
    <xf numFmtId="0" fontId="16" fillId="0" borderId="2" xfId="10" quotePrefix="1" applyFont="1" applyBorder="1" applyAlignment="1">
      <alignment horizontal="left" vertical="center" wrapText="1" indent="5"/>
    </xf>
    <xf numFmtId="0" fontId="16" fillId="0" borderId="2" xfId="10" quotePrefix="1" applyFont="1" applyBorder="1">
      <alignment horizontal="left" vertical="center" wrapText="1"/>
    </xf>
    <xf numFmtId="0" fontId="21" fillId="0" borderId="2" xfId="10" quotePrefix="1" applyBorder="1" applyAlignment="1">
      <alignment horizontal="left" vertical="center" wrapText="1" indent="7"/>
    </xf>
    <xf numFmtId="0" fontId="21" fillId="0" borderId="2" xfId="10" quotePrefix="1" applyBorder="1" applyAlignment="1">
      <alignment horizontal="left" vertical="center" wrapText="1" indent="8"/>
    </xf>
    <xf numFmtId="0" fontId="12" fillId="0" borderId="2" xfId="2" quotePrefix="1" applyNumberFormat="1" applyFont="1" applyFill="1" applyBorder="1">
      <alignment horizontal="left" vertical="center" indent="1"/>
    </xf>
    <xf numFmtId="0" fontId="23" fillId="0" borderId="2" xfId="5" quotePrefix="1" applyFont="1" applyFill="1" applyBorder="1">
      <alignment horizontal="center" vertical="center"/>
    </xf>
    <xf numFmtId="0" fontId="20" fillId="0" borderId="2" xfId="7" applyNumberFormat="1" applyFont="1" applyBorder="1">
      <alignment horizontal="right" vertical="center"/>
    </xf>
    <xf numFmtId="0" fontId="12" fillId="0" borderId="2" xfId="0" applyFont="1" applyBorder="1"/>
    <xf numFmtId="0" fontId="17" fillId="0" borderId="2" xfId="11" quotePrefix="1" applyNumberFormat="1" applyFill="1" applyBorder="1">
      <alignment horizontal="left" vertical="center" indent="1"/>
    </xf>
    <xf numFmtId="3" fontId="24" fillId="0" borderId="2" xfId="3" applyNumberFormat="1" applyFont="1" applyFill="1" applyBorder="1">
      <alignment vertical="center"/>
    </xf>
    <xf numFmtId="4" fontId="24" fillId="0" borderId="2" xfId="3" applyNumberFormat="1" applyFont="1" applyFill="1" applyBorder="1">
      <alignment vertical="center"/>
    </xf>
    <xf numFmtId="1" fontId="15" fillId="9" borderId="7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3" fontId="21" fillId="0" borderId="2" xfId="0" applyNumberFormat="1" applyFont="1" applyBorder="1" applyAlignment="1">
      <alignment vertical="top" wrapText="1" justifyLastLine="1"/>
    </xf>
    <xf numFmtId="4" fontId="11" fillId="0" borderId="2" xfId="3" applyNumberFormat="1" applyFont="1" applyFill="1" applyBorder="1">
      <alignment vertical="center"/>
    </xf>
    <xf numFmtId="0" fontId="16" fillId="0" borderId="2" xfId="12" quotePrefix="1" applyFont="1" applyFill="1" applyBorder="1">
      <alignment horizontal="left" vertical="center" indent="1"/>
    </xf>
    <xf numFmtId="0" fontId="16" fillId="0" borderId="2" xfId="9" quotePrefix="1" applyBorder="1" applyAlignment="1">
      <alignment horizontal="left" vertical="center" wrapText="1" indent="4"/>
    </xf>
    <xf numFmtId="0" fontId="16" fillId="0" borderId="2" xfId="9" quotePrefix="1" applyBorder="1">
      <alignment horizontal="left" vertical="center" wrapText="1"/>
    </xf>
    <xf numFmtId="0" fontId="21" fillId="0" borderId="2" xfId="12" quotePrefix="1" applyFill="1" applyBorder="1">
      <alignment horizontal="left" vertical="center" indent="1"/>
    </xf>
    <xf numFmtId="0" fontId="17" fillId="0" borderId="2" xfId="3" applyNumberFormat="1" applyFill="1" applyBorder="1">
      <alignment vertical="center"/>
    </xf>
    <xf numFmtId="0" fontId="5" fillId="0" borderId="3" xfId="1" applyFont="1" applyBorder="1" applyAlignment="1">
      <alignment horizontal="left" vertical="center" wrapText="1"/>
    </xf>
    <xf numFmtId="0" fontId="12" fillId="0" borderId="4" xfId="1" applyFont="1" applyBorder="1" applyAlignment="1">
      <alignment vertical="center" wrapText="1"/>
    </xf>
    <xf numFmtId="0" fontId="8" fillId="3" borderId="3" xfId="1" quotePrefix="1" applyFont="1" applyFill="1" applyBorder="1" applyAlignment="1">
      <alignment horizontal="left" wrapText="1"/>
    </xf>
    <xf numFmtId="0" fontId="8" fillId="3" borderId="4" xfId="1" quotePrefix="1" applyFont="1" applyFill="1" applyBorder="1" applyAlignment="1">
      <alignment horizontal="left" wrapText="1"/>
    </xf>
    <xf numFmtId="0" fontId="8" fillId="3" borderId="5" xfId="1" quotePrefix="1" applyFont="1" applyFill="1" applyBorder="1" applyAlignment="1">
      <alignment horizontal="left" wrapText="1"/>
    </xf>
    <xf numFmtId="0" fontId="8" fillId="3" borderId="2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1" quotePrefix="1" applyFont="1" applyBorder="1" applyAlignment="1">
      <alignment horizontal="center" vertical="center" wrapText="1"/>
    </xf>
    <xf numFmtId="0" fontId="9" fillId="0" borderId="3" xfId="1" quotePrefix="1" applyFont="1" applyBorder="1" applyAlignment="1">
      <alignment horizontal="center" vertical="center" wrapText="1"/>
    </xf>
    <xf numFmtId="0" fontId="9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9" fillId="0" borderId="2" xfId="1" quotePrefix="1" applyFont="1" applyBorder="1" applyAlignment="1">
      <alignment horizontal="center" wrapText="1"/>
    </xf>
    <xf numFmtId="0" fontId="9" fillId="0" borderId="3" xfId="1" quotePrefix="1" applyFont="1" applyBorder="1" applyAlignment="1">
      <alignment horizont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3" fontId="13" fillId="9" borderId="4" xfId="0" applyNumberFormat="1" applyFont="1" applyFill="1" applyBorder="1" applyAlignment="1">
      <alignment horizontal="center" vertical="center" wrapText="1" justifyLastLine="1"/>
    </xf>
    <xf numFmtId="3" fontId="15" fillId="9" borderId="4" xfId="0" applyNumberFormat="1" applyFont="1" applyFill="1" applyBorder="1" applyAlignment="1">
      <alignment horizontal="center" vertical="center" wrapText="1" justifyLastLine="1"/>
    </xf>
    <xf numFmtId="3" fontId="15" fillId="9" borderId="7" xfId="0" applyNumberFormat="1" applyFont="1" applyFill="1" applyBorder="1" applyAlignment="1">
      <alignment horizontal="center" vertical="center" wrapText="1" justifyLastLine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4">
    <cellStyle name="Normalno" xfId="0" builtinId="0"/>
    <cellStyle name="Normalno 3" xfId="1" xr:uid="{B1ACA2E2-285E-4964-B97B-72A02F9A62DD}"/>
    <cellStyle name="SAPBEXaggData" xfId="3" xr:uid="{A144988C-D625-47E0-8689-DAF7247E6325}"/>
    <cellStyle name="SAPBEXaggItem" xfId="11" xr:uid="{D9FCC68E-AEE2-4422-8CE0-F736E3E0DD26}"/>
    <cellStyle name="SAPBEXchaText" xfId="2" xr:uid="{5B049B74-01DD-4914-96FC-3DA9826A9CB4}"/>
    <cellStyle name="SAPBEXformats" xfId="5" xr:uid="{214D0F25-CAE8-4A5E-874F-98DCBFA4A80D}"/>
    <cellStyle name="SAPBEXHLevel0" xfId="6" xr:uid="{63473C2E-2F4C-4D06-B684-197453252DB7}"/>
    <cellStyle name="SAPBEXHLevel0X" xfId="4" xr:uid="{6D4B002C-BD72-4185-9F15-98804BF8677C}"/>
    <cellStyle name="SAPBEXHLevel1" xfId="8" xr:uid="{2ED7EBE8-59D8-42BB-B1E5-194DCC4F5F33}"/>
    <cellStyle name="SAPBEXHLevel2" xfId="9" xr:uid="{AB288AC5-79CA-4A6B-9822-526AD82D8A67}"/>
    <cellStyle name="SAPBEXHLevel3" xfId="10" xr:uid="{0199A0D9-195C-4F7D-B662-BA7F90B008CE}"/>
    <cellStyle name="SAPBEXstdData" xfId="7" xr:uid="{CD95FDD9-1E05-4111-A4F0-105D4B9439E5}"/>
    <cellStyle name="SAPBEXstdItem" xfId="12" xr:uid="{C56BA10D-0D81-45EE-8F6A-8AAFAA500A51}"/>
    <cellStyle name="SAPBEXundefined" xfId="13" xr:uid="{E0DDCFBD-A7D8-4A5D-9058-6089D93CC2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6</xdr:col>
      <xdr:colOff>1304925</xdr:colOff>
      <xdr:row>35</xdr:row>
      <xdr:rowOff>152400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099C5D9A-52FD-4132-B745-F3D1CF143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0696575" cy="420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P0001PR%20Sa&#382;etak--.xls" TargetMode="External"/><Relationship Id="rId1" Type="http://schemas.openxmlformats.org/officeDocument/2006/relationships/externalLinkPath" Target="file:///E:\FP0001PR%20Sa&#382;etak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/>
      <sheetData sheetId="1"/>
      <sheetData sheetId="2">
        <row r="5">
          <cell r="B5" t="str">
            <v>6</v>
          </cell>
          <cell r="C5" t="str">
            <v>Prihodi poslovanja</v>
          </cell>
          <cell r="D5">
            <v>21501765.149999999</v>
          </cell>
          <cell r="E5">
            <v>69394700</v>
          </cell>
          <cell r="F5">
            <v>69394700</v>
          </cell>
          <cell r="G5">
            <v>22670197.559999999</v>
          </cell>
          <cell r="H5">
            <v>105.434123207322</v>
          </cell>
          <cell r="I5">
            <v>32.668485575987802</v>
          </cell>
        </row>
      </sheetData>
      <sheetData sheetId="3">
        <row r="3">
          <cell r="A3" t="str">
            <v>EKONOMSKA KLASIFIKACIJA</v>
          </cell>
          <cell r="B3" t="str">
            <v>EKONOMSKA KLASIFIKACIJA</v>
          </cell>
          <cell r="C3">
            <v>294553319.37</v>
          </cell>
          <cell r="D3">
            <v>845769456</v>
          </cell>
          <cell r="E3">
            <v>802565456</v>
          </cell>
          <cell r="F3">
            <v>380201550.57999998</v>
          </cell>
        </row>
        <row r="4">
          <cell r="A4" t="str">
            <v>ODLJEV</v>
          </cell>
          <cell r="B4" t="str">
            <v/>
          </cell>
          <cell r="C4">
            <v>294553319.37</v>
          </cell>
          <cell r="D4">
            <v>845769456</v>
          </cell>
          <cell r="E4">
            <v>802565456</v>
          </cell>
          <cell r="F4">
            <v>380201550.57999998</v>
          </cell>
        </row>
        <row r="5">
          <cell r="A5" t="str">
            <v>RASHODI</v>
          </cell>
          <cell r="B5" t="str">
            <v>RASHODI</v>
          </cell>
          <cell r="C5">
            <v>294553319.37</v>
          </cell>
          <cell r="D5">
            <v>845769456</v>
          </cell>
          <cell r="E5">
            <v>802565456</v>
          </cell>
          <cell r="F5">
            <v>380201550.57999998</v>
          </cell>
        </row>
        <row r="6">
          <cell r="A6" t="str">
            <v>3</v>
          </cell>
          <cell r="B6" t="str">
            <v>Rashodi poslovanja</v>
          </cell>
          <cell r="C6">
            <v>292063746.42000002</v>
          </cell>
          <cell r="D6">
            <v>836995266</v>
          </cell>
          <cell r="E6">
            <v>793791266</v>
          </cell>
          <cell r="F6">
            <v>378749542.92000002</v>
          </cell>
        </row>
        <row r="7">
          <cell r="A7" t="str">
            <v>4</v>
          </cell>
          <cell r="B7" t="str">
            <v>Rashodi za nabavu nefinancijske imovine</v>
          </cell>
          <cell r="C7">
            <v>2489572.9500000002</v>
          </cell>
          <cell r="D7">
            <v>8774190</v>
          </cell>
          <cell r="E7">
            <v>8774190</v>
          </cell>
          <cell r="F7">
            <v>1452007.66</v>
          </cell>
        </row>
      </sheetData>
      <sheetData sheetId="4">
        <row r="4">
          <cell r="A4" t="str">
            <v>67 Prihodi iz proračuna</v>
          </cell>
          <cell r="B4">
            <v>270240798.5</v>
          </cell>
          <cell r="C4">
            <v>787969651</v>
          </cell>
          <cell r="D4">
            <v>744765651</v>
          </cell>
          <cell r="E4">
            <v>353708376.88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C480-EBD8-4F95-894B-F7F39BC518CD}">
  <sheetPr codeName="List1">
    <pageSetUpPr fitToPage="1"/>
  </sheetPr>
  <dimension ref="B2:L28"/>
  <sheetViews>
    <sheetView tabSelected="1" topLeftCell="A9" workbookViewId="0">
      <selection activeCell="H30" sqref="H30"/>
    </sheetView>
  </sheetViews>
  <sheetFormatPr defaultRowHeight="15" x14ac:dyDescent="0.25"/>
  <cols>
    <col min="6" max="6" width="17.85546875" customWidth="1"/>
    <col min="7" max="7" width="26.5703125" customWidth="1"/>
    <col min="8" max="8" width="22.5703125" customWidth="1"/>
    <col min="9" max="9" width="22" customWidth="1"/>
    <col min="10" max="10" width="24.42578125" customWidth="1"/>
    <col min="11" max="11" width="15.5703125" customWidth="1"/>
    <col min="12" max="12" width="10.5703125" customWidth="1"/>
  </cols>
  <sheetData>
    <row r="2" spans="2:12" ht="15.75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2:12" ht="18" x14ac:dyDescent="0.25">
      <c r="B3" s="2"/>
      <c r="C3" s="2"/>
      <c r="D3" s="2"/>
      <c r="E3" s="2"/>
      <c r="F3" s="2"/>
      <c r="G3" s="3"/>
      <c r="H3" s="4"/>
      <c r="I3" s="4"/>
      <c r="J3" s="3"/>
      <c r="K3" s="3"/>
      <c r="L3" s="3"/>
    </row>
    <row r="4" spans="2:12" ht="15.75" x14ac:dyDescent="0.25">
      <c r="B4" s="130" t="s">
        <v>1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2:12" ht="18" x14ac:dyDescent="0.25">
      <c r="B5" s="2"/>
      <c r="C5" s="2"/>
      <c r="D5" s="2"/>
      <c r="E5" s="2"/>
      <c r="F5" s="2"/>
      <c r="G5" s="3"/>
      <c r="H5" s="4"/>
      <c r="I5" s="4"/>
      <c r="J5" s="3"/>
      <c r="K5" s="3"/>
      <c r="L5" s="3"/>
    </row>
    <row r="6" spans="2:12" ht="15.75" x14ac:dyDescent="0.25">
      <c r="B6" s="130" t="s">
        <v>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2:12" ht="15.75" x14ac:dyDescent="0.25">
      <c r="B7" s="1"/>
      <c r="C7" s="1"/>
      <c r="D7" s="1"/>
      <c r="E7" s="1"/>
      <c r="F7" s="1"/>
      <c r="G7" s="5"/>
      <c r="H7" s="6"/>
      <c r="I7" s="6"/>
      <c r="J7" s="5"/>
      <c r="K7" s="5"/>
      <c r="L7" s="5"/>
    </row>
    <row r="8" spans="2:12" ht="18" x14ac:dyDescent="0.25">
      <c r="B8" s="123" t="s">
        <v>3</v>
      </c>
      <c r="C8" s="123"/>
      <c r="D8" s="123"/>
      <c r="E8" s="123"/>
      <c r="F8" s="123"/>
      <c r="G8" s="7"/>
      <c r="H8" s="8"/>
      <c r="I8" s="8"/>
      <c r="J8" s="9"/>
      <c r="K8" s="10"/>
      <c r="L8" s="10"/>
    </row>
    <row r="9" spans="2:12" ht="46.5" customHeight="1" x14ac:dyDescent="0.25">
      <c r="B9" s="124" t="s">
        <v>4</v>
      </c>
      <c r="C9" s="124"/>
      <c r="D9" s="124"/>
      <c r="E9" s="124"/>
      <c r="F9" s="124"/>
      <c r="G9" s="11" t="s">
        <v>22</v>
      </c>
      <c r="H9" s="11" t="s">
        <v>23</v>
      </c>
      <c r="I9" s="11" t="s">
        <v>24</v>
      </c>
      <c r="J9" s="11" t="s">
        <v>25</v>
      </c>
      <c r="K9" s="11" t="s">
        <v>26</v>
      </c>
      <c r="L9" s="11" t="s">
        <v>27</v>
      </c>
    </row>
    <row r="10" spans="2:12" x14ac:dyDescent="0.25">
      <c r="B10" s="131">
        <v>1</v>
      </c>
      <c r="C10" s="131"/>
      <c r="D10" s="131"/>
      <c r="E10" s="131"/>
      <c r="F10" s="132"/>
      <c r="G10" s="12">
        <v>2</v>
      </c>
      <c r="H10" s="12">
        <v>3</v>
      </c>
      <c r="I10" s="12">
        <v>4</v>
      </c>
      <c r="J10" s="12">
        <v>5</v>
      </c>
      <c r="K10" s="13" t="s">
        <v>5</v>
      </c>
      <c r="L10" s="13" t="s">
        <v>6</v>
      </c>
    </row>
    <row r="11" spans="2:12" x14ac:dyDescent="0.25">
      <c r="B11" s="117" t="s">
        <v>7</v>
      </c>
      <c r="C11" s="133"/>
      <c r="D11" s="133"/>
      <c r="E11" s="133"/>
      <c r="F11" s="134"/>
      <c r="G11" s="14">
        <f>IFERROR(VLOOKUP("6",[1]FP0002PRPV2!$B$5:$I$6,3,FALSE), 0)+IFERROR([1]FP0002PRB!B4,0)</f>
        <v>291742563.64999998</v>
      </c>
      <c r="H11" s="15">
        <f>IFERROR(VLOOKUP("6",[1]FP0002PRPV2!$B$5:$I$6,4,FALSE),0)+IFERROR([1]FP0002PRB!C4,0)</f>
        <v>857364351</v>
      </c>
      <c r="I11" s="15">
        <f>IFERROR(VLOOKUP("6",[1]FP0002PRPV2!$B$5:$I$6,5,FALSE),0)+IFERROR([1]FP0002PRB!D4,0)</f>
        <v>814160351</v>
      </c>
      <c r="J11" s="14">
        <f>IFERROR(VLOOKUP("6",[1]FP0002PRPV2!$B$5:$I$6,6,FALSE),0)+IFERROR([1]FP0002PRB!E4,0)</f>
        <v>376378574.44</v>
      </c>
      <c r="K11" s="16">
        <f>IFERROR(J11/G11*100,"")</f>
        <v>129.01051177830084</v>
      </c>
      <c r="L11" s="16">
        <f>IFERROR(J11/I11*100,"")</f>
        <v>46.229047383320683</v>
      </c>
    </row>
    <row r="12" spans="2:12" x14ac:dyDescent="0.25">
      <c r="B12" s="135" t="s">
        <v>8</v>
      </c>
      <c r="C12" s="134"/>
      <c r="D12" s="134"/>
      <c r="E12" s="134"/>
      <c r="F12" s="134"/>
      <c r="G12" s="14">
        <f>IFERROR(VLOOKUP("7",[1]FP0002PRPV2!$B$5:$I$6,3,FALSE),0)</f>
        <v>0</v>
      </c>
      <c r="H12" s="15">
        <f>IFERROR(VLOOKUP("7",[1]FP0002PRPV2!$B$5:$I$6,4,FALSE),0)</f>
        <v>0</v>
      </c>
      <c r="I12" s="15">
        <f>IFERROR(VLOOKUP("7",[1]FP0002PRPV2!$B$5:$I$6,5,FALSE),0)</f>
        <v>0</v>
      </c>
      <c r="J12" s="14">
        <f>IFERROR(VLOOKUP("7",[1]FP0002PRPV2!$B$5:$I$6,6,FALSE),0)</f>
        <v>0</v>
      </c>
      <c r="K12" s="16" t="str">
        <f t="shared" ref="K12:K17" si="0">IFERROR(J12/G12*100,"")</f>
        <v/>
      </c>
      <c r="L12" s="16" t="str">
        <f t="shared" ref="L12:L17" si="1">IFERROR(J12/I12*100,"")</f>
        <v/>
      </c>
    </row>
    <row r="13" spans="2:12" x14ac:dyDescent="0.25">
      <c r="B13" s="136" t="s">
        <v>9</v>
      </c>
      <c r="C13" s="129"/>
      <c r="D13" s="129"/>
      <c r="E13" s="129"/>
      <c r="F13" s="137"/>
      <c r="G13" s="18">
        <f>G11+G12</f>
        <v>291742563.64999998</v>
      </c>
      <c r="H13" s="19">
        <f>H11+H12</f>
        <v>857364351</v>
      </c>
      <c r="I13" s="19">
        <f>I11+I12</f>
        <v>814160351</v>
      </c>
      <c r="J13" s="18">
        <f>J11+J12</f>
        <v>376378574.44</v>
      </c>
      <c r="K13" s="20">
        <f t="shared" si="0"/>
        <v>129.01051177830084</v>
      </c>
      <c r="L13" s="20">
        <f t="shared" si="1"/>
        <v>46.229047383320683</v>
      </c>
    </row>
    <row r="14" spans="2:12" x14ac:dyDescent="0.25">
      <c r="B14" s="138" t="s">
        <v>10</v>
      </c>
      <c r="C14" s="133"/>
      <c r="D14" s="133"/>
      <c r="E14" s="133"/>
      <c r="F14" s="133"/>
      <c r="G14" s="14">
        <f>IFERROR(VLOOKUP("3",[1]FP0002PRR!$A$3:$F$7,3,FALSE),0)</f>
        <v>292063746.42000002</v>
      </c>
      <c r="H14" s="15">
        <f>IFERROR(VLOOKUP("3",[1]FP0002PRR!$A$3:$F$7,4,FALSE),0)</f>
        <v>836995266</v>
      </c>
      <c r="I14" s="15">
        <f>IFERROR(VLOOKUP("3",[1]FP0002PRR!$A$3:$F$7,5,FALSE),0)</f>
        <v>793791266</v>
      </c>
      <c r="J14" s="14">
        <f>IFERROR(VLOOKUP("3",[1]FP0002PRR!$A$3:$F$7,6,FALSE),0)</f>
        <v>378749542.92000002</v>
      </c>
      <c r="K14" s="21">
        <f t="shared" si="0"/>
        <v>129.68043708353386</v>
      </c>
      <c r="L14" s="21">
        <f t="shared" si="1"/>
        <v>47.713997261340488</v>
      </c>
    </row>
    <row r="15" spans="2:12" x14ac:dyDescent="0.25">
      <c r="B15" s="135" t="s">
        <v>11</v>
      </c>
      <c r="C15" s="134"/>
      <c r="D15" s="134"/>
      <c r="E15" s="134"/>
      <c r="F15" s="134"/>
      <c r="G15" s="14">
        <f>IFERROR(VLOOKUP("4",[1]FP0002PRR!$A$3:$F$7,3,FALSE),0)</f>
        <v>2489572.9500000002</v>
      </c>
      <c r="H15" s="15">
        <f>IFERROR(VLOOKUP("4",[1]FP0002PRR!$A$3:$F$7,4,FALSE),0)</f>
        <v>8774190</v>
      </c>
      <c r="I15" s="15">
        <f>IFERROR(VLOOKUP("4",[1]FP0002PRR!$A$3:$F$7,5,FALSE),0)</f>
        <v>8774190</v>
      </c>
      <c r="J15" s="14">
        <f>IFERROR(VLOOKUP("4",[1]FP0002PRR!$A$3:$F$7,6,FALSE),0)</f>
        <v>1452007.66</v>
      </c>
      <c r="K15" s="21">
        <f t="shared" si="0"/>
        <v>58.323563485054727</v>
      </c>
      <c r="L15" s="21">
        <f t="shared" si="1"/>
        <v>16.548623405693288</v>
      </c>
    </row>
    <row r="16" spans="2:12" x14ac:dyDescent="0.25">
      <c r="B16" s="22" t="s">
        <v>12</v>
      </c>
      <c r="C16" s="17"/>
      <c r="D16" s="17"/>
      <c r="E16" s="17"/>
      <c r="F16" s="17"/>
      <c r="G16" s="18">
        <f>G14+G15</f>
        <v>294553319.37</v>
      </c>
      <c r="H16" s="19">
        <f>H14+H15</f>
        <v>845769456</v>
      </c>
      <c r="I16" s="19">
        <f>I14+I15</f>
        <v>802565456</v>
      </c>
      <c r="J16" s="18">
        <f>J14+J15</f>
        <v>380201550.58000004</v>
      </c>
      <c r="K16" s="20">
        <f t="shared" si="0"/>
        <v>129.07732677845465</v>
      </c>
      <c r="L16" s="20">
        <f t="shared" si="1"/>
        <v>47.373276252747168</v>
      </c>
    </row>
    <row r="17" spans="2:12" x14ac:dyDescent="0.25">
      <c r="B17" s="128" t="s">
        <v>13</v>
      </c>
      <c r="C17" s="129"/>
      <c r="D17" s="129"/>
      <c r="E17" s="129"/>
      <c r="F17" s="129"/>
      <c r="G17" s="23">
        <f>G13-G16</f>
        <v>-2810755.7200000286</v>
      </c>
      <c r="H17" s="24">
        <f>H13-H16</f>
        <v>11594895</v>
      </c>
      <c r="I17" s="24">
        <f>I13-I16</f>
        <v>11594895</v>
      </c>
      <c r="J17" s="23">
        <f>J13-J16</f>
        <v>-3822976.1400000453</v>
      </c>
      <c r="K17" s="20">
        <f t="shared" si="0"/>
        <v>136.0123938482995</v>
      </c>
      <c r="L17" s="20">
        <f t="shared" si="1"/>
        <v>-32.971201032868734</v>
      </c>
    </row>
    <row r="18" spans="2:12" ht="18" x14ac:dyDescent="0.25">
      <c r="B18" s="2"/>
      <c r="C18" s="25"/>
      <c r="D18" s="25"/>
      <c r="E18" s="25"/>
      <c r="F18" s="25"/>
      <c r="G18" s="26"/>
      <c r="H18" s="27"/>
      <c r="I18" s="27"/>
      <c r="J18" s="26"/>
      <c r="K18" s="28"/>
      <c r="L18" s="28"/>
    </row>
    <row r="19" spans="2:12" ht="18" x14ac:dyDescent="0.25">
      <c r="B19" s="123" t="s">
        <v>14</v>
      </c>
      <c r="C19" s="123"/>
      <c r="D19" s="123"/>
      <c r="E19" s="123"/>
      <c r="F19" s="123"/>
      <c r="G19" s="26"/>
      <c r="H19" s="27"/>
      <c r="I19" s="27"/>
      <c r="J19" s="26"/>
      <c r="K19" s="28"/>
      <c r="L19" s="28"/>
    </row>
    <row r="20" spans="2:12" ht="25.5" x14ac:dyDescent="0.25">
      <c r="B20" s="124" t="s">
        <v>4</v>
      </c>
      <c r="C20" s="124"/>
      <c r="D20" s="124"/>
      <c r="E20" s="124"/>
      <c r="F20" s="124"/>
      <c r="G20" s="11" t="str">
        <f t="shared" ref="G20:L20" si="2">G9</f>
        <v>OSTVARENJE/IZVRŠENJE 01.2023. -06.2023.</v>
      </c>
      <c r="H20" s="11" t="str">
        <f t="shared" si="2"/>
        <v>IZVORNI PLAN ILI REBALANS 2024.</v>
      </c>
      <c r="I20" s="11" t="str">
        <f t="shared" si="2"/>
        <v>TEKUĆI PLAN 2024.</v>
      </c>
      <c r="J20" s="11" t="str">
        <f t="shared" si="2"/>
        <v>OSTVARENJE/IZVRŠENJE 01.2024. - 06.2024.</v>
      </c>
      <c r="K20" s="11" t="str">
        <f t="shared" si="2"/>
        <v>INDEKS (5)/(2)</v>
      </c>
      <c r="L20" s="11" t="str">
        <f t="shared" si="2"/>
        <v>INDEKS (5)/(4)</v>
      </c>
    </row>
    <row r="21" spans="2:12" x14ac:dyDescent="0.25">
      <c r="B21" s="125">
        <v>1</v>
      </c>
      <c r="C21" s="126"/>
      <c r="D21" s="126"/>
      <c r="E21" s="126"/>
      <c r="F21" s="126"/>
      <c r="G21" s="12">
        <v>2</v>
      </c>
      <c r="H21" s="12">
        <v>3</v>
      </c>
      <c r="I21" s="12">
        <v>4</v>
      </c>
      <c r="J21" s="12">
        <v>5</v>
      </c>
      <c r="K21" s="13" t="s">
        <v>5</v>
      </c>
      <c r="L21" s="13" t="s">
        <v>6</v>
      </c>
    </row>
    <row r="22" spans="2:12" x14ac:dyDescent="0.25">
      <c r="B22" s="117" t="s">
        <v>15</v>
      </c>
      <c r="C22" s="127"/>
      <c r="D22" s="127"/>
      <c r="E22" s="127"/>
      <c r="F22" s="127"/>
      <c r="G22" s="14">
        <f>IFERROR(VLOOKUP("8",[1]FP0005PRV2!$A$3:$F$8,3,FALSE),0)</f>
        <v>0</v>
      </c>
      <c r="H22" s="15">
        <f>IFERROR(VLOOKUP("8",[1]FP0005PRV2!$A$3:$F$8,4,FALSE),0)</f>
        <v>0</v>
      </c>
      <c r="I22" s="15">
        <f>IFERROR(VLOOKUP("8",[1]FP0005PRV2!$A$3:$F$8,5,FALSE),0)</f>
        <v>0</v>
      </c>
      <c r="J22" s="14">
        <f>IFERROR(VLOOKUP("8",[1]FP0005PRV2!$A$3:$F$8,6,FALSE),0)</f>
        <v>0</v>
      </c>
      <c r="K22" s="29" t="str">
        <f t="shared" ref="K22:K27" si="3">IFERROR(J22/G22*100,"")</f>
        <v/>
      </c>
      <c r="L22" s="29" t="str">
        <f t="shared" ref="L22:L27" si="4">IFERROR(J22/I22*100,"")</f>
        <v/>
      </c>
    </row>
    <row r="23" spans="2:12" x14ac:dyDescent="0.25">
      <c r="B23" s="117" t="s">
        <v>16</v>
      </c>
      <c r="C23" s="118"/>
      <c r="D23" s="118"/>
      <c r="E23" s="118"/>
      <c r="F23" s="118"/>
      <c r="G23" s="14">
        <f>IFERROR(VLOOKUP("5",[1]FP0005PRV2!$A$3:$F$8,3,FALSE),0)</f>
        <v>0</v>
      </c>
      <c r="H23" s="15">
        <f>IFERROR(VLOOKUP("5",[1]FP0005PRV2!$A$3:$F$8,4,FALSE),0)</f>
        <v>0</v>
      </c>
      <c r="I23" s="15">
        <f>IFERROR(VLOOKUP("5",[1]FP0005PRV2!$A$3:$F$8,5,FALSE),0)</f>
        <v>0</v>
      </c>
      <c r="J23" s="14">
        <f>IFERROR(VLOOKUP("5",[1]FP0005PRV2!$A$3:$F$8,6,FALSE),0)</f>
        <v>0</v>
      </c>
      <c r="K23" s="29" t="str">
        <f t="shared" si="3"/>
        <v/>
      </c>
      <c r="L23" s="29" t="str">
        <f t="shared" si="4"/>
        <v/>
      </c>
    </row>
    <row r="24" spans="2:12" x14ac:dyDescent="0.25">
      <c r="B24" s="119" t="s">
        <v>17</v>
      </c>
      <c r="C24" s="120"/>
      <c r="D24" s="120"/>
      <c r="E24" s="120"/>
      <c r="F24" s="121"/>
      <c r="G24" s="18">
        <f>G22-G23</f>
        <v>0</v>
      </c>
      <c r="H24" s="19">
        <f>H22-H23</f>
        <v>0</v>
      </c>
      <c r="I24" s="19">
        <f>I22-I23</f>
        <v>0</v>
      </c>
      <c r="J24" s="18">
        <f>J22-J23</f>
        <v>0</v>
      </c>
      <c r="K24" s="30" t="str">
        <f t="shared" si="3"/>
        <v/>
      </c>
      <c r="L24" s="30" t="str">
        <f t="shared" si="4"/>
        <v/>
      </c>
    </row>
    <row r="25" spans="2:12" x14ac:dyDescent="0.25">
      <c r="B25" s="117" t="s">
        <v>18</v>
      </c>
      <c r="C25" s="118"/>
      <c r="D25" s="118"/>
      <c r="E25" s="118"/>
      <c r="F25" s="118"/>
      <c r="G25" s="14">
        <v>58476287.030000001</v>
      </c>
      <c r="H25" s="15"/>
      <c r="I25" s="15"/>
      <c r="J25" s="14">
        <v>45611570.039999999</v>
      </c>
      <c r="K25" s="29">
        <f t="shared" si="3"/>
        <v>78.000113134064009</v>
      </c>
      <c r="L25" s="29" t="str">
        <f t="shared" si="4"/>
        <v/>
      </c>
    </row>
    <row r="26" spans="2:12" x14ac:dyDescent="0.25">
      <c r="B26" s="117" t="s">
        <v>19</v>
      </c>
      <c r="C26" s="118"/>
      <c r="D26" s="118"/>
      <c r="E26" s="118"/>
      <c r="F26" s="118"/>
      <c r="G26" s="14">
        <v>-55665531.310000002</v>
      </c>
      <c r="H26" s="15">
        <v>-11594895</v>
      </c>
      <c r="I26" s="15">
        <v>-11594895</v>
      </c>
      <c r="J26" s="14">
        <v>-41788593.899999999</v>
      </c>
      <c r="K26" s="29">
        <f t="shared" si="3"/>
        <v>75.070861476701495</v>
      </c>
      <c r="L26" s="29">
        <f t="shared" si="4"/>
        <v>360.40510845505713</v>
      </c>
    </row>
    <row r="27" spans="2:12" x14ac:dyDescent="0.25">
      <c r="B27" s="119" t="s">
        <v>20</v>
      </c>
      <c r="C27" s="120"/>
      <c r="D27" s="120"/>
      <c r="E27" s="120"/>
      <c r="F27" s="121"/>
      <c r="G27" s="18">
        <f>+G24+G25+G26</f>
        <v>2810755.7199999988</v>
      </c>
      <c r="H27" s="18">
        <f>+H24+H25+H26</f>
        <v>-11594895</v>
      </c>
      <c r="I27" s="18">
        <f>+I24+I25+I26</f>
        <v>-11594895</v>
      </c>
      <c r="J27" s="18">
        <f>+J24+J25+J26</f>
        <v>3822976.1400000006</v>
      </c>
      <c r="K27" s="30">
        <f t="shared" si="3"/>
        <v>136.01239384829935</v>
      </c>
      <c r="L27" s="30">
        <f t="shared" si="4"/>
        <v>-32.97120103286835</v>
      </c>
    </row>
    <row r="28" spans="2:12" x14ac:dyDescent="0.25">
      <c r="B28" s="122" t="s">
        <v>21</v>
      </c>
      <c r="C28" s="122"/>
      <c r="D28" s="122"/>
      <c r="E28" s="122"/>
      <c r="F28" s="122"/>
      <c r="G28" s="23">
        <f>+G17+G27</f>
        <v>-2.9802322387695313E-8</v>
      </c>
      <c r="H28" s="23">
        <f>+H17+H27</f>
        <v>0</v>
      </c>
      <c r="I28" s="23">
        <f>+I17+I27</f>
        <v>0</v>
      </c>
      <c r="J28" s="23">
        <f>+J17+J27</f>
        <v>-4.4703483581542969E-8</v>
      </c>
      <c r="K28" s="20"/>
      <c r="L28" s="20"/>
    </row>
  </sheetData>
  <mergeCells count="22">
    <mergeCell ref="B17:F17"/>
    <mergeCell ref="B2:L2"/>
    <mergeCell ref="B4:L4"/>
    <mergeCell ref="B6:L6"/>
    <mergeCell ref="B8:F8"/>
    <mergeCell ref="B9:F9"/>
    <mergeCell ref="B10:F10"/>
    <mergeCell ref="B11:F11"/>
    <mergeCell ref="B12:F12"/>
    <mergeCell ref="B13:F13"/>
    <mergeCell ref="B14:F14"/>
    <mergeCell ref="B15:F15"/>
    <mergeCell ref="B25:F25"/>
    <mergeCell ref="B26:F26"/>
    <mergeCell ref="B27:F27"/>
    <mergeCell ref="B28:F28"/>
    <mergeCell ref="B19:F19"/>
    <mergeCell ref="B20:F20"/>
    <mergeCell ref="B21:F21"/>
    <mergeCell ref="B22:F22"/>
    <mergeCell ref="B23:F23"/>
    <mergeCell ref="B24:F24"/>
  </mergeCells>
  <pageMargins left="0.7" right="0.7" top="0.75" bottom="0.75" header="0.3" footer="0.3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ADBA-A576-48F1-9BB1-9C243BD0B1B8}">
  <dimension ref="A2:G32"/>
  <sheetViews>
    <sheetView topLeftCell="A8" workbookViewId="0">
      <selection activeCell="L20" sqref="L20"/>
    </sheetView>
  </sheetViews>
  <sheetFormatPr defaultRowHeight="15" x14ac:dyDescent="0.25"/>
  <cols>
    <col min="1" max="1" width="50.85546875" customWidth="1"/>
    <col min="2" max="2" width="22.28515625" customWidth="1"/>
    <col min="3" max="3" width="19.5703125" customWidth="1"/>
    <col min="4" max="4" width="21.140625" customWidth="1"/>
    <col min="5" max="5" width="26.5703125" customWidth="1"/>
    <col min="6" max="6" width="11.28515625" customWidth="1"/>
    <col min="7" max="7" width="11.85546875" customWidth="1"/>
  </cols>
  <sheetData>
    <row r="2" spans="1:7" ht="15.75" x14ac:dyDescent="0.25">
      <c r="A2" s="145" t="s">
        <v>325</v>
      </c>
      <c r="B2" s="145"/>
      <c r="C2" s="145"/>
      <c r="D2" s="145"/>
      <c r="E2" s="145"/>
      <c r="F2" s="145"/>
      <c r="G2" s="145"/>
    </row>
    <row r="3" spans="1:7" ht="18" x14ac:dyDescent="0.25">
      <c r="A3" s="57"/>
      <c r="B3" s="57"/>
      <c r="C3" s="57"/>
      <c r="D3" s="57"/>
      <c r="E3" s="58"/>
      <c r="F3" s="58"/>
      <c r="G3" s="58"/>
    </row>
    <row r="4" spans="1:7" ht="38.25" x14ac:dyDescent="0.25">
      <c r="A4" s="59" t="s">
        <v>4</v>
      </c>
      <c r="B4" s="59" t="s">
        <v>326</v>
      </c>
      <c r="C4" s="59" t="s">
        <v>322</v>
      </c>
      <c r="D4" s="59" t="s">
        <v>323</v>
      </c>
      <c r="E4" s="59" t="s">
        <v>327</v>
      </c>
      <c r="F4" s="59" t="s">
        <v>311</v>
      </c>
      <c r="G4" s="59" t="s">
        <v>312</v>
      </c>
    </row>
    <row r="5" spans="1:7" x14ac:dyDescent="0.25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 t="s">
        <v>5</v>
      </c>
      <c r="G5" s="59" t="s">
        <v>6</v>
      </c>
    </row>
    <row r="6" spans="1:7" x14ac:dyDescent="0.25">
      <c r="A6" s="101" t="s">
        <v>45</v>
      </c>
      <c r="B6" s="102" t="s">
        <v>38</v>
      </c>
      <c r="C6" s="102" t="s">
        <v>38</v>
      </c>
      <c r="D6" s="102" t="s">
        <v>38</v>
      </c>
      <c r="E6" s="102" t="s">
        <v>38</v>
      </c>
      <c r="F6" s="102" t="s">
        <v>31</v>
      </c>
      <c r="G6" s="102" t="s">
        <v>31</v>
      </c>
    </row>
    <row r="7" spans="1:7" x14ac:dyDescent="0.25">
      <c r="A7" s="75" t="s">
        <v>46</v>
      </c>
      <c r="B7" s="80">
        <v>291742563.64999998</v>
      </c>
      <c r="C7" s="81">
        <v>857364351</v>
      </c>
      <c r="D7" s="81">
        <v>814160351</v>
      </c>
      <c r="E7" s="80">
        <v>376378574.44</v>
      </c>
      <c r="F7" s="80">
        <v>129.01051177830101</v>
      </c>
      <c r="G7" s="80">
        <v>46.229047383320697</v>
      </c>
    </row>
    <row r="8" spans="1:7" x14ac:dyDescent="0.25">
      <c r="A8" s="78" t="s">
        <v>220</v>
      </c>
      <c r="B8" s="80">
        <v>270240798.5</v>
      </c>
      <c r="C8" s="81">
        <v>787969651</v>
      </c>
      <c r="D8" s="81">
        <v>744765651</v>
      </c>
      <c r="E8" s="80">
        <v>353708376.88</v>
      </c>
      <c r="F8" s="80">
        <v>130.886372022025</v>
      </c>
      <c r="G8" s="80">
        <v>47.492573859317297</v>
      </c>
    </row>
    <row r="9" spans="1:7" x14ac:dyDescent="0.25">
      <c r="A9" s="82" t="s">
        <v>221</v>
      </c>
      <c r="B9" s="84">
        <v>270182711.70999998</v>
      </c>
      <c r="C9" s="85">
        <v>787969651</v>
      </c>
      <c r="D9" s="85">
        <v>744765651</v>
      </c>
      <c r="E9" s="84">
        <v>353708376.88</v>
      </c>
      <c r="F9" s="84">
        <v>130.91451138430099</v>
      </c>
      <c r="G9" s="84">
        <v>47.492573859317297</v>
      </c>
    </row>
    <row r="10" spans="1:7" x14ac:dyDescent="0.25">
      <c r="A10" s="82" t="s">
        <v>222</v>
      </c>
      <c r="B10" s="84">
        <v>58086.79</v>
      </c>
      <c r="C10" s="88"/>
      <c r="D10" s="88"/>
      <c r="E10" s="88"/>
      <c r="F10" s="88"/>
      <c r="G10" s="88"/>
    </row>
    <row r="11" spans="1:7" x14ac:dyDescent="0.25">
      <c r="A11" s="78" t="s">
        <v>223</v>
      </c>
      <c r="B11" s="80">
        <v>978.24</v>
      </c>
      <c r="C11" s="103"/>
      <c r="D11" s="103"/>
      <c r="E11" s="80">
        <v>13891.59</v>
      </c>
      <c r="F11" s="80">
        <v>1420.0594946025501</v>
      </c>
      <c r="G11" s="103"/>
    </row>
    <row r="12" spans="1:7" x14ac:dyDescent="0.25">
      <c r="A12" s="82" t="s">
        <v>224</v>
      </c>
      <c r="B12" s="84">
        <v>978.24</v>
      </c>
      <c r="C12" s="88"/>
      <c r="D12" s="88"/>
      <c r="E12" s="84">
        <v>13891.59</v>
      </c>
      <c r="F12" s="84">
        <v>1420.0594946025501</v>
      </c>
      <c r="G12" s="88"/>
    </row>
    <row r="13" spans="1:7" x14ac:dyDescent="0.25">
      <c r="A13" s="78" t="s">
        <v>225</v>
      </c>
      <c r="B13" s="80">
        <v>19537238.059999999</v>
      </c>
      <c r="C13" s="81">
        <v>64000000</v>
      </c>
      <c r="D13" s="81">
        <v>64000000</v>
      </c>
      <c r="E13" s="80">
        <v>21142694.280000001</v>
      </c>
      <c r="F13" s="80">
        <v>108.21741647959399</v>
      </c>
      <c r="G13" s="80">
        <v>33.035459812500001</v>
      </c>
    </row>
    <row r="14" spans="1:7" x14ac:dyDescent="0.25">
      <c r="A14" s="82" t="s">
        <v>226</v>
      </c>
      <c r="B14" s="84">
        <v>19537238.059999999</v>
      </c>
      <c r="C14" s="85">
        <v>64000000</v>
      </c>
      <c r="D14" s="85">
        <v>64000000</v>
      </c>
      <c r="E14" s="84">
        <v>21142694.280000001</v>
      </c>
      <c r="F14" s="84">
        <v>108.21741647959399</v>
      </c>
      <c r="G14" s="84">
        <v>33.035459812500001</v>
      </c>
    </row>
    <row r="15" spans="1:7" x14ac:dyDescent="0.25">
      <c r="A15" s="78" t="s">
        <v>227</v>
      </c>
      <c r="B15" s="80">
        <v>1928404.67</v>
      </c>
      <c r="C15" s="81">
        <v>5394700</v>
      </c>
      <c r="D15" s="81">
        <v>5394700</v>
      </c>
      <c r="E15" s="80">
        <v>1513611.69</v>
      </c>
      <c r="F15" s="80">
        <v>78.490355968698196</v>
      </c>
      <c r="G15" s="80">
        <v>28.057383913841399</v>
      </c>
    </row>
    <row r="16" spans="1:7" x14ac:dyDescent="0.25">
      <c r="A16" s="82" t="s">
        <v>228</v>
      </c>
      <c r="B16" s="84">
        <v>1427.73</v>
      </c>
      <c r="C16" s="85">
        <v>2260000</v>
      </c>
      <c r="D16" s="85">
        <v>2260000</v>
      </c>
      <c r="E16" s="84">
        <v>665982.66</v>
      </c>
      <c r="F16" s="84">
        <v>46646.2608476393</v>
      </c>
      <c r="G16" s="84">
        <v>29.468259292035398</v>
      </c>
    </row>
    <row r="17" spans="1:7" x14ac:dyDescent="0.25">
      <c r="A17" s="82" t="s">
        <v>229</v>
      </c>
      <c r="B17" s="84">
        <v>1926976.94</v>
      </c>
      <c r="C17" s="88"/>
      <c r="D17" s="88"/>
      <c r="E17" s="88"/>
      <c r="F17" s="88"/>
      <c r="G17" s="88"/>
    </row>
    <row r="18" spans="1:7" x14ac:dyDescent="0.25">
      <c r="A18" s="82" t="s">
        <v>230</v>
      </c>
      <c r="B18" s="88"/>
      <c r="C18" s="85">
        <v>3134700</v>
      </c>
      <c r="D18" s="85">
        <v>3134700</v>
      </c>
      <c r="E18" s="84">
        <v>847629.03</v>
      </c>
      <c r="F18" s="88"/>
      <c r="G18" s="84">
        <v>27.040196191023099</v>
      </c>
    </row>
    <row r="19" spans="1:7" x14ac:dyDescent="0.25">
      <c r="A19" s="78" t="s">
        <v>231</v>
      </c>
      <c r="B19" s="80">
        <v>35144.18</v>
      </c>
      <c r="C19" s="103"/>
      <c r="D19" s="103"/>
      <c r="E19" s="103"/>
      <c r="F19" s="103"/>
      <c r="G19" s="103"/>
    </row>
    <row r="20" spans="1:7" x14ac:dyDescent="0.25">
      <c r="A20" s="82" t="s">
        <v>232</v>
      </c>
      <c r="B20" s="84">
        <v>35144.18</v>
      </c>
      <c r="C20" s="88"/>
      <c r="D20" s="88"/>
      <c r="E20" s="88"/>
      <c r="F20" s="88"/>
      <c r="G20" s="88"/>
    </row>
    <row r="21" spans="1:7" x14ac:dyDescent="0.25">
      <c r="A21" s="75" t="s">
        <v>87</v>
      </c>
      <c r="B21" s="80">
        <v>294553319.37</v>
      </c>
      <c r="C21" s="81">
        <v>845769456</v>
      </c>
      <c r="D21" s="81">
        <v>802565456</v>
      </c>
      <c r="E21" s="80">
        <v>380201550.57999998</v>
      </c>
      <c r="F21" s="80">
        <v>129.07732677845499</v>
      </c>
      <c r="G21" s="80">
        <v>47.373276252747203</v>
      </c>
    </row>
    <row r="22" spans="1:7" x14ac:dyDescent="0.25">
      <c r="A22" s="78" t="s">
        <v>220</v>
      </c>
      <c r="B22" s="80">
        <v>270240798.5</v>
      </c>
      <c r="C22" s="81">
        <v>787969651</v>
      </c>
      <c r="D22" s="81">
        <v>744765651</v>
      </c>
      <c r="E22" s="80">
        <v>353708376.88</v>
      </c>
      <c r="F22" s="80">
        <v>130.886372022025</v>
      </c>
      <c r="G22" s="80">
        <v>47.492573859317297</v>
      </c>
    </row>
    <row r="23" spans="1:7" x14ac:dyDescent="0.25">
      <c r="A23" s="82" t="s">
        <v>221</v>
      </c>
      <c r="B23" s="84">
        <v>270182711.70999998</v>
      </c>
      <c r="C23" s="85">
        <v>787969651</v>
      </c>
      <c r="D23" s="85">
        <v>744765651</v>
      </c>
      <c r="E23" s="84">
        <v>353708376.88</v>
      </c>
      <c r="F23" s="84">
        <v>130.91451138430099</v>
      </c>
      <c r="G23" s="84">
        <v>47.492573859317297</v>
      </c>
    </row>
    <row r="24" spans="1:7" x14ac:dyDescent="0.25">
      <c r="A24" s="82" t="s">
        <v>222</v>
      </c>
      <c r="B24" s="84">
        <v>58086.79</v>
      </c>
      <c r="C24" s="88"/>
      <c r="D24" s="88"/>
      <c r="E24" s="88"/>
      <c r="F24" s="88"/>
      <c r="G24" s="88"/>
    </row>
    <row r="25" spans="1:7" x14ac:dyDescent="0.25">
      <c r="A25" s="78" t="s">
        <v>225</v>
      </c>
      <c r="B25" s="80">
        <v>21583118.149999999</v>
      </c>
      <c r="C25" s="81">
        <v>53372339</v>
      </c>
      <c r="D25" s="81">
        <v>53372339</v>
      </c>
      <c r="E25" s="80">
        <v>24931189.199999999</v>
      </c>
      <c r="F25" s="80">
        <v>115.512452958517</v>
      </c>
      <c r="G25" s="80">
        <v>46.711816770855798</v>
      </c>
    </row>
    <row r="26" spans="1:7" x14ac:dyDescent="0.25">
      <c r="A26" s="82" t="s">
        <v>226</v>
      </c>
      <c r="B26" s="84">
        <v>21583118.149999999</v>
      </c>
      <c r="C26" s="85">
        <v>53372339</v>
      </c>
      <c r="D26" s="85">
        <v>53372339</v>
      </c>
      <c r="E26" s="84">
        <v>24931189.199999999</v>
      </c>
      <c r="F26" s="84">
        <v>115.512452958517</v>
      </c>
      <c r="G26" s="84">
        <v>46.711816770855798</v>
      </c>
    </row>
    <row r="27" spans="1:7" x14ac:dyDescent="0.25">
      <c r="A27" s="78" t="s">
        <v>227</v>
      </c>
      <c r="B27" s="80">
        <v>2684336.77</v>
      </c>
      <c r="C27" s="81">
        <v>4427466</v>
      </c>
      <c r="D27" s="81">
        <v>4427466</v>
      </c>
      <c r="E27" s="80">
        <v>1561984.5</v>
      </c>
      <c r="F27" s="80">
        <v>58.188842676397897</v>
      </c>
      <c r="G27" s="80">
        <v>35.2794239413696</v>
      </c>
    </row>
    <row r="28" spans="1:7" x14ac:dyDescent="0.25">
      <c r="A28" s="82" t="s">
        <v>228</v>
      </c>
      <c r="B28" s="84">
        <v>757359.83</v>
      </c>
      <c r="C28" s="85">
        <v>1292766</v>
      </c>
      <c r="D28" s="85">
        <v>1292766</v>
      </c>
      <c r="E28" s="84">
        <v>714355.47</v>
      </c>
      <c r="F28" s="84">
        <v>94.321806056178104</v>
      </c>
      <c r="G28" s="84">
        <v>55.257909784137297</v>
      </c>
    </row>
    <row r="29" spans="1:7" x14ac:dyDescent="0.25">
      <c r="A29" s="82" t="s">
        <v>229</v>
      </c>
      <c r="B29" s="84">
        <v>1926976.94</v>
      </c>
      <c r="C29" s="88"/>
      <c r="D29" s="88"/>
      <c r="E29" s="88"/>
      <c r="F29" s="88"/>
      <c r="G29" s="88"/>
    </row>
    <row r="30" spans="1:7" x14ac:dyDescent="0.25">
      <c r="A30" s="82" t="s">
        <v>230</v>
      </c>
      <c r="B30" s="88"/>
      <c r="C30" s="85">
        <v>3134700</v>
      </c>
      <c r="D30" s="85">
        <v>3134700</v>
      </c>
      <c r="E30" s="84">
        <v>847629.03</v>
      </c>
      <c r="F30" s="88"/>
      <c r="G30" s="84">
        <v>27.040196191023099</v>
      </c>
    </row>
    <row r="31" spans="1:7" x14ac:dyDescent="0.25">
      <c r="A31" s="78" t="s">
        <v>231</v>
      </c>
      <c r="B31" s="80">
        <v>45065.95</v>
      </c>
      <c r="C31" s="103"/>
      <c r="D31" s="103"/>
      <c r="E31" s="103"/>
      <c r="F31" s="103"/>
      <c r="G31" s="103"/>
    </row>
    <row r="32" spans="1:7" x14ac:dyDescent="0.25">
      <c r="A32" s="82" t="s">
        <v>232</v>
      </c>
      <c r="B32" s="84">
        <v>45065.95</v>
      </c>
      <c r="C32" s="88"/>
      <c r="D32" s="88"/>
      <c r="E32" s="88"/>
      <c r="F32" s="88"/>
      <c r="G32" s="88"/>
    </row>
  </sheetData>
  <mergeCells count="1"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FC6FC-FF7B-4BBB-82CE-2DCBC53C2DA1}">
  <dimension ref="A2:J19"/>
  <sheetViews>
    <sheetView topLeftCell="A6" workbookViewId="0">
      <selection activeCell="A10" sqref="A10:G18"/>
    </sheetView>
  </sheetViews>
  <sheetFormatPr defaultRowHeight="15" x14ac:dyDescent="0.25"/>
  <cols>
    <col min="1" max="1" width="86.85546875" customWidth="1"/>
    <col min="2" max="2" width="24.7109375" customWidth="1"/>
    <col min="3" max="3" width="28.42578125" customWidth="1"/>
    <col min="4" max="4" width="20.85546875" customWidth="1"/>
    <col min="5" max="5" width="26" customWidth="1"/>
    <col min="6" max="6" width="17.140625" customWidth="1"/>
    <col min="7" max="7" width="14.5703125" customWidth="1"/>
  </cols>
  <sheetData>
    <row r="2" spans="1:10" ht="15.75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18" x14ac:dyDescent="0.25">
      <c r="A3" s="2"/>
      <c r="B3" s="2"/>
      <c r="C3" s="4"/>
      <c r="D3" s="4"/>
      <c r="E3" s="2"/>
      <c r="F3" s="2"/>
      <c r="G3" s="2"/>
      <c r="H3" s="31"/>
      <c r="I3" s="31"/>
      <c r="J3" s="31"/>
    </row>
    <row r="4" spans="1:10" ht="15.75" x14ac:dyDescent="0.25">
      <c r="A4" s="130" t="s">
        <v>28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0" ht="18" x14ac:dyDescent="0.25">
      <c r="A5" s="2"/>
      <c r="B5" s="2"/>
      <c r="C5" s="4"/>
      <c r="D5" s="4"/>
      <c r="E5" s="2"/>
      <c r="F5" s="2"/>
      <c r="G5" s="2"/>
      <c r="H5" s="31"/>
      <c r="I5" s="31"/>
      <c r="J5" s="31"/>
    </row>
    <row r="6" spans="1:10" ht="15.75" x14ac:dyDescent="0.25">
      <c r="A6" s="130" t="s">
        <v>29</v>
      </c>
      <c r="B6" s="130"/>
      <c r="C6" s="130"/>
      <c r="D6" s="130"/>
      <c r="E6" s="130"/>
      <c r="F6" s="130"/>
      <c r="G6" s="130"/>
      <c r="H6" s="130"/>
      <c r="I6" s="130"/>
      <c r="J6" s="130"/>
    </row>
    <row r="7" spans="1:10" ht="18" x14ac:dyDescent="0.25">
      <c r="A7" s="2"/>
      <c r="B7" s="2"/>
      <c r="C7" s="4"/>
      <c r="D7" s="4"/>
      <c r="E7" s="2"/>
      <c r="F7" s="2"/>
      <c r="G7" s="2"/>
      <c r="H7" s="31"/>
      <c r="I7" s="31"/>
      <c r="J7" s="31"/>
    </row>
    <row r="8" spans="1:10" ht="42.75" x14ac:dyDescent="0.25">
      <c r="A8" s="60" t="s">
        <v>4</v>
      </c>
      <c r="B8" s="61" t="str">
        <f t="shared" ref="B8:G8" si="0">UPPER(B11)</f>
        <v>OSTVARENJE/IZVRŠENJE 
01.2023. - 06.2023.</v>
      </c>
      <c r="C8" s="62" t="str">
        <f t="shared" si="0"/>
        <v>IZVORNI PLAN ILI REBALANS 
2024.</v>
      </c>
      <c r="D8" s="62" t="str">
        <f t="shared" si="0"/>
        <v>TEKUĆI PLAN 
2024.</v>
      </c>
      <c r="E8" s="61" t="str">
        <f t="shared" si="0"/>
        <v>OSTVARENJE/IZVRŠENJE 
01.2024. - 06.2024.</v>
      </c>
      <c r="F8" s="61" t="str">
        <f t="shared" si="0"/>
        <v>INDEKS
(5)/(2)</v>
      </c>
      <c r="G8" s="61" t="str">
        <f t="shared" si="0"/>
        <v>INDEKS
(5)/(4)</v>
      </c>
      <c r="H8" s="32"/>
      <c r="I8" s="32"/>
      <c r="J8" s="32"/>
    </row>
    <row r="9" spans="1:10" x14ac:dyDescent="0.25">
      <c r="A9" s="63">
        <v>1</v>
      </c>
      <c r="B9" s="64">
        <v>2</v>
      </c>
      <c r="C9" s="65">
        <v>3</v>
      </c>
      <c r="D9" s="65">
        <v>4.3333333333333304</v>
      </c>
      <c r="E9" s="64">
        <v>5.0833333333333304</v>
      </c>
      <c r="F9" s="64">
        <v>6</v>
      </c>
      <c r="G9" s="64">
        <v>7</v>
      </c>
    </row>
    <row r="10" spans="1:10" x14ac:dyDescent="0.25">
      <c r="A10" s="90" t="s">
        <v>30</v>
      </c>
      <c r="B10" s="71">
        <f t="shared" ref="B10:G10" si="1">B13</f>
        <v>270240798.5</v>
      </c>
      <c r="C10" s="91">
        <f t="shared" si="1"/>
        <v>787969651</v>
      </c>
      <c r="D10" s="91">
        <f t="shared" si="1"/>
        <v>744765651</v>
      </c>
      <c r="E10" s="71">
        <f t="shared" si="1"/>
        <v>353708376.88</v>
      </c>
      <c r="F10" s="71">
        <f t="shared" si="1"/>
        <v>130.886372022025</v>
      </c>
      <c r="G10" s="71">
        <f t="shared" si="1"/>
        <v>47.492573859317297</v>
      </c>
    </row>
    <row r="11" spans="1:10" ht="25.5" x14ac:dyDescent="0.25">
      <c r="A11" s="72" t="s">
        <v>31</v>
      </c>
      <c r="B11" s="73" t="s">
        <v>32</v>
      </c>
      <c r="C11" s="92" t="s">
        <v>33</v>
      </c>
      <c r="D11" s="92" t="s">
        <v>34</v>
      </c>
      <c r="E11" s="73" t="s">
        <v>35</v>
      </c>
      <c r="F11" s="73" t="s">
        <v>36</v>
      </c>
      <c r="G11" s="73" t="s">
        <v>37</v>
      </c>
    </row>
    <row r="12" spans="1:10" x14ac:dyDescent="0.25">
      <c r="A12" s="72" t="s">
        <v>31</v>
      </c>
      <c r="B12" s="74" t="s">
        <v>38</v>
      </c>
      <c r="C12" s="93" t="s">
        <v>31</v>
      </c>
      <c r="D12" s="93" t="s">
        <v>31</v>
      </c>
      <c r="E12" s="74" t="s">
        <v>38</v>
      </c>
      <c r="F12" s="74" t="s">
        <v>31</v>
      </c>
      <c r="G12" s="74" t="s">
        <v>31</v>
      </c>
    </row>
    <row r="13" spans="1:10" x14ac:dyDescent="0.25">
      <c r="A13" s="75" t="s">
        <v>39</v>
      </c>
      <c r="B13" s="80">
        <v>270240798.5</v>
      </c>
      <c r="C13" s="81">
        <v>787969651</v>
      </c>
      <c r="D13" s="81">
        <v>744765651</v>
      </c>
      <c r="E13" s="80">
        <v>353708376.88</v>
      </c>
      <c r="F13" s="80">
        <v>130.886372022025</v>
      </c>
      <c r="G13" s="80">
        <v>47.492573859317297</v>
      </c>
      <c r="H13" s="33"/>
      <c r="I13" s="33"/>
      <c r="J13" s="33"/>
    </row>
    <row r="14" spans="1:10" x14ac:dyDescent="0.25">
      <c r="A14" s="94" t="s">
        <v>40</v>
      </c>
      <c r="B14" s="84">
        <v>270240798.5</v>
      </c>
      <c r="C14" s="85">
        <v>787969651</v>
      </c>
      <c r="D14" s="85">
        <v>744765651</v>
      </c>
      <c r="E14" s="84">
        <v>353708376.88</v>
      </c>
      <c r="F14" s="84">
        <v>130.886372022025</v>
      </c>
      <c r="G14" s="84">
        <v>47.492573859317297</v>
      </c>
      <c r="H14" s="34"/>
      <c r="I14" s="34"/>
      <c r="J14" s="34"/>
    </row>
    <row r="15" spans="1:10" x14ac:dyDescent="0.25">
      <c r="A15" s="82" t="s">
        <v>41</v>
      </c>
      <c r="B15" s="84">
        <v>270240798.5</v>
      </c>
      <c r="C15" s="85">
        <v>787969651</v>
      </c>
      <c r="D15" s="85">
        <v>744765651</v>
      </c>
      <c r="E15" s="84">
        <v>353708376.88</v>
      </c>
      <c r="F15" s="84">
        <v>130.886372022025</v>
      </c>
      <c r="G15" s="84">
        <v>47.492573859317297</v>
      </c>
      <c r="H15" s="34"/>
      <c r="I15" s="34"/>
      <c r="J15" s="34"/>
    </row>
    <row r="16" spans="1:10" ht="15.75" customHeight="1" x14ac:dyDescent="0.25">
      <c r="A16" s="86" t="s">
        <v>42</v>
      </c>
      <c r="B16" s="84">
        <v>270134603.16000003</v>
      </c>
      <c r="C16" s="85"/>
      <c r="D16" s="85"/>
      <c r="E16" s="84">
        <v>352259665.74000001</v>
      </c>
      <c r="F16" s="84">
        <v>130.40153376106301</v>
      </c>
      <c r="G16" s="88"/>
      <c r="H16" s="34"/>
      <c r="I16" s="34"/>
      <c r="J16" s="34"/>
    </row>
    <row r="17" spans="1:10" ht="16.5" customHeight="1" x14ac:dyDescent="0.25">
      <c r="A17" s="86" t="s">
        <v>43</v>
      </c>
      <c r="B17" s="84">
        <v>106195.34</v>
      </c>
      <c r="C17" s="85"/>
      <c r="D17" s="85"/>
      <c r="E17" s="84">
        <v>1448711.14</v>
      </c>
      <c r="F17" s="84">
        <v>1364.19464356911</v>
      </c>
      <c r="G17" s="88"/>
      <c r="H17" s="34"/>
      <c r="I17" s="34"/>
      <c r="J17" s="34"/>
    </row>
    <row r="18" spans="1:10" ht="20.25" customHeight="1" x14ac:dyDescent="0.25">
      <c r="A18" s="86" t="s">
        <v>44</v>
      </c>
      <c r="B18" s="88"/>
      <c r="C18" s="85"/>
      <c r="D18" s="85"/>
      <c r="E18" s="88"/>
      <c r="F18" s="88"/>
      <c r="G18" s="88"/>
      <c r="H18" s="34"/>
      <c r="I18" s="34"/>
      <c r="J18" s="34"/>
    </row>
    <row r="19" spans="1:10" x14ac:dyDescent="0.25">
      <c r="A19" s="35"/>
      <c r="B19" s="36"/>
      <c r="C19" s="37"/>
      <c r="D19" s="37"/>
      <c r="E19" s="37"/>
      <c r="F19" s="38"/>
      <c r="G19" s="38"/>
      <c r="H19" s="35"/>
      <c r="I19" s="35"/>
      <c r="J19" s="35"/>
    </row>
  </sheetData>
  <mergeCells count="3">
    <mergeCell ref="A2:J2"/>
    <mergeCell ref="A4:J4"/>
    <mergeCell ref="A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59D8-7C2F-422B-AEA1-1CB25862E7E5}">
  <dimension ref="A2:K32"/>
  <sheetViews>
    <sheetView topLeftCell="A6" workbookViewId="0">
      <selection activeCell="J17" sqref="J17"/>
    </sheetView>
  </sheetViews>
  <sheetFormatPr defaultRowHeight="15" x14ac:dyDescent="0.25"/>
  <cols>
    <col min="1" max="1" width="20.140625" customWidth="1"/>
    <col min="2" max="2" width="56.5703125" customWidth="1"/>
    <col min="3" max="3" width="21.140625" customWidth="1"/>
    <col min="4" max="4" width="24.42578125" customWidth="1"/>
    <col min="5" max="5" width="21.28515625" customWidth="1"/>
    <col min="6" max="6" width="19.42578125" customWidth="1"/>
    <col min="7" max="8" width="11.5703125" customWidth="1"/>
  </cols>
  <sheetData>
    <row r="2" spans="1:11" ht="15.75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ht="18" x14ac:dyDescent="0.25">
      <c r="A3" s="2"/>
      <c r="B3" s="2"/>
      <c r="C3" s="2"/>
      <c r="D3" s="2"/>
      <c r="E3" s="2"/>
      <c r="F3" s="2"/>
      <c r="G3" s="2"/>
      <c r="H3" s="2"/>
      <c r="I3" s="31"/>
      <c r="J3" s="31"/>
      <c r="K3" s="31"/>
    </row>
    <row r="4" spans="1:11" ht="15.75" x14ac:dyDescent="0.25">
      <c r="A4" s="130" t="s">
        <v>28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ht="18" x14ac:dyDescent="0.25">
      <c r="A5" s="2"/>
      <c r="B5" s="2"/>
      <c r="C5" s="2"/>
      <c r="D5" s="2"/>
      <c r="E5" s="2"/>
      <c r="F5" s="2"/>
      <c r="G5" s="2"/>
      <c r="H5" s="2"/>
      <c r="I5" s="31"/>
      <c r="J5" s="31"/>
      <c r="K5" s="31"/>
    </row>
    <row r="6" spans="1:11" ht="15.75" x14ac:dyDescent="0.25">
      <c r="A6" s="130" t="s">
        <v>29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</row>
    <row r="7" spans="1:11" ht="18" x14ac:dyDescent="0.25">
      <c r="A7" s="2"/>
      <c r="B7" s="2"/>
      <c r="C7" s="2"/>
      <c r="D7" s="2"/>
      <c r="E7" s="2"/>
      <c r="F7" s="2"/>
      <c r="G7" s="2"/>
      <c r="H7" s="2"/>
      <c r="I7" s="31"/>
      <c r="J7" s="31"/>
      <c r="K7" s="31"/>
    </row>
    <row r="8" spans="1:11" ht="42.75" x14ac:dyDescent="0.25">
      <c r="A8" s="139" t="s">
        <v>4</v>
      </c>
      <c r="B8" s="139"/>
      <c r="C8" s="61" t="str">
        <f t="shared" ref="C8:H8" si="0">UPPER(C11)</f>
        <v>OSTVARENJE/IZVRŠENJE 
01.2023. - 06.2023.</v>
      </c>
      <c r="D8" s="61" t="str">
        <f t="shared" si="0"/>
        <v>IZVORNI PLAN ILI REBALANS 
2024.</v>
      </c>
      <c r="E8" s="61" t="str">
        <f t="shared" si="0"/>
        <v>TEKUĆI PLAN 
2024.</v>
      </c>
      <c r="F8" s="61" t="str">
        <f t="shared" si="0"/>
        <v>OSTVARENJE/IZVRŠENJE 
01.2024. - 06.2024.</v>
      </c>
      <c r="G8" s="61" t="str">
        <f t="shared" si="0"/>
        <v>INDEKS
(5)/(2)</v>
      </c>
      <c r="H8" s="61" t="str">
        <f t="shared" si="0"/>
        <v>INDEKS
(5)/(4)</v>
      </c>
      <c r="I8" s="32"/>
      <c r="J8" s="32"/>
      <c r="K8" s="32"/>
    </row>
    <row r="9" spans="1:11" x14ac:dyDescent="0.25">
      <c r="A9" s="140">
        <v>1</v>
      </c>
      <c r="B9" s="140"/>
      <c r="C9" s="64">
        <v>2</v>
      </c>
      <c r="D9" s="64">
        <v>3</v>
      </c>
      <c r="E9" s="64">
        <v>4.3333333333333304</v>
      </c>
      <c r="F9" s="64">
        <v>5.0833333333333304</v>
      </c>
      <c r="G9" s="64">
        <v>6</v>
      </c>
      <c r="H9" s="64">
        <v>7</v>
      </c>
    </row>
    <row r="10" spans="1:11" x14ac:dyDescent="0.25">
      <c r="A10" s="69"/>
      <c r="B10" s="70" t="s">
        <v>30</v>
      </c>
      <c r="C10" s="71">
        <f t="shared" ref="C10:H10" si="1">C13</f>
        <v>21501765.149999999</v>
      </c>
      <c r="D10" s="71">
        <f t="shared" si="1"/>
        <v>69394700</v>
      </c>
      <c r="E10" s="71">
        <f t="shared" si="1"/>
        <v>69394700</v>
      </c>
      <c r="F10" s="71">
        <f t="shared" si="1"/>
        <v>22670197.559999999</v>
      </c>
      <c r="G10" s="71">
        <f t="shared" si="1"/>
        <v>105.434123207322</v>
      </c>
      <c r="H10" s="71">
        <f t="shared" si="1"/>
        <v>32.668485575987802</v>
      </c>
    </row>
    <row r="11" spans="1:11" ht="25.5" x14ac:dyDescent="0.25">
      <c r="A11" s="72" t="s">
        <v>31</v>
      </c>
      <c r="B11" s="72" t="s">
        <v>31</v>
      </c>
      <c r="C11" s="73" t="s">
        <v>32</v>
      </c>
      <c r="D11" s="73" t="s">
        <v>33</v>
      </c>
      <c r="E11" s="73" t="s">
        <v>34</v>
      </c>
      <c r="F11" s="73" t="s">
        <v>35</v>
      </c>
      <c r="G11" s="73" t="s">
        <v>36</v>
      </c>
      <c r="H11" s="73" t="s">
        <v>37</v>
      </c>
    </row>
    <row r="12" spans="1:11" x14ac:dyDescent="0.25">
      <c r="A12" s="72" t="s">
        <v>45</v>
      </c>
      <c r="B12" s="72" t="s">
        <v>31</v>
      </c>
      <c r="C12" s="74" t="s">
        <v>38</v>
      </c>
      <c r="D12" s="74" t="s">
        <v>38</v>
      </c>
      <c r="E12" s="74" t="s">
        <v>38</v>
      </c>
      <c r="F12" s="74" t="s">
        <v>38</v>
      </c>
      <c r="G12" s="74" t="s">
        <v>31</v>
      </c>
      <c r="H12" s="74" t="s">
        <v>31</v>
      </c>
    </row>
    <row r="13" spans="1:11" x14ac:dyDescent="0.25">
      <c r="A13" s="75" t="s">
        <v>46</v>
      </c>
      <c r="B13" s="75" t="s">
        <v>31</v>
      </c>
      <c r="C13" s="76">
        <v>21501765.149999999</v>
      </c>
      <c r="D13" s="77">
        <v>69394700</v>
      </c>
      <c r="E13" s="77">
        <v>69394700</v>
      </c>
      <c r="F13" s="76">
        <v>22670197.559999999</v>
      </c>
      <c r="G13" s="76">
        <v>105.434123207322</v>
      </c>
      <c r="H13" s="76">
        <v>32.668485575987802</v>
      </c>
    </row>
    <row r="14" spans="1:11" x14ac:dyDescent="0.25">
      <c r="A14" s="78" t="s">
        <v>47</v>
      </c>
      <c r="B14" s="79" t="s">
        <v>48</v>
      </c>
      <c r="C14" s="80">
        <v>21501765.149999999</v>
      </c>
      <c r="D14" s="81">
        <v>69394700</v>
      </c>
      <c r="E14" s="81">
        <v>69394700</v>
      </c>
      <c r="F14" s="80">
        <v>22670197.559999999</v>
      </c>
      <c r="G14" s="80">
        <v>105.434123207322</v>
      </c>
      <c r="H14" s="80">
        <v>32.668485575987802</v>
      </c>
      <c r="I14" s="33"/>
      <c r="J14" s="33"/>
      <c r="K14" s="33"/>
    </row>
    <row r="15" spans="1:11" ht="25.5" x14ac:dyDescent="0.25">
      <c r="A15" s="82" t="s">
        <v>49</v>
      </c>
      <c r="B15" s="83" t="s">
        <v>50</v>
      </c>
      <c r="C15" s="84">
        <v>1928404.67</v>
      </c>
      <c r="D15" s="85">
        <v>5394700</v>
      </c>
      <c r="E15" s="85">
        <v>5394700</v>
      </c>
      <c r="F15" s="84">
        <v>1513611.69</v>
      </c>
      <c r="G15" s="84">
        <v>78.490355968698196</v>
      </c>
      <c r="H15" s="84">
        <v>28.057383913841399</v>
      </c>
      <c r="I15" s="34"/>
      <c r="J15" s="34"/>
      <c r="K15" s="34"/>
    </row>
    <row r="16" spans="1:11" x14ac:dyDescent="0.25">
      <c r="A16" s="86" t="s">
        <v>51</v>
      </c>
      <c r="B16" s="87" t="s">
        <v>52</v>
      </c>
      <c r="C16" s="84">
        <v>1926976.94</v>
      </c>
      <c r="D16" s="88"/>
      <c r="E16" s="88"/>
      <c r="F16" s="84">
        <v>847629.03</v>
      </c>
      <c r="G16" s="84">
        <v>43.987502517803897</v>
      </c>
      <c r="H16" s="88"/>
      <c r="I16" s="34"/>
      <c r="J16" s="34"/>
      <c r="K16" s="34"/>
    </row>
    <row r="17" spans="1:11" x14ac:dyDescent="0.25">
      <c r="A17" s="89" t="s">
        <v>53</v>
      </c>
      <c r="B17" s="87" t="s">
        <v>54</v>
      </c>
      <c r="C17" s="84">
        <v>90422.52</v>
      </c>
      <c r="D17" s="88"/>
      <c r="E17" s="88"/>
      <c r="F17" s="84">
        <v>847629.03</v>
      </c>
      <c r="G17" s="84">
        <v>937.40920956416596</v>
      </c>
      <c r="H17" s="88"/>
      <c r="I17" s="34"/>
      <c r="J17" s="34"/>
      <c r="K17" s="34"/>
    </row>
    <row r="18" spans="1:11" x14ac:dyDescent="0.25">
      <c r="A18" s="89" t="s">
        <v>55</v>
      </c>
      <c r="B18" s="87" t="s">
        <v>56</v>
      </c>
      <c r="C18" s="84">
        <v>1836554.42</v>
      </c>
      <c r="D18" s="88"/>
      <c r="E18" s="88"/>
      <c r="F18" s="88"/>
      <c r="G18" s="88"/>
      <c r="H18" s="88"/>
      <c r="I18" s="34"/>
      <c r="J18" s="34"/>
      <c r="K18" s="34"/>
    </row>
    <row r="19" spans="1:11" x14ac:dyDescent="0.25">
      <c r="A19" s="86" t="s">
        <v>57</v>
      </c>
      <c r="B19" s="87" t="s">
        <v>58</v>
      </c>
      <c r="C19" s="84">
        <v>1327</v>
      </c>
      <c r="D19" s="88"/>
      <c r="E19" s="88"/>
      <c r="F19" s="84">
        <v>665982.66</v>
      </c>
      <c r="G19" s="84">
        <v>50187.088168801798</v>
      </c>
      <c r="H19" s="88"/>
      <c r="I19" s="34"/>
      <c r="J19" s="34"/>
      <c r="K19" s="34"/>
    </row>
    <row r="20" spans="1:11" x14ac:dyDescent="0.25">
      <c r="A20" s="89" t="s">
        <v>59</v>
      </c>
      <c r="B20" s="87" t="s">
        <v>60</v>
      </c>
      <c r="C20" s="84">
        <v>1327</v>
      </c>
      <c r="D20" s="88"/>
      <c r="E20" s="88"/>
      <c r="F20" s="84">
        <v>665982.66</v>
      </c>
      <c r="G20" s="84">
        <v>50187.088168801798</v>
      </c>
      <c r="H20" s="88"/>
      <c r="I20" s="34"/>
      <c r="J20" s="34"/>
      <c r="K20" s="34"/>
    </row>
    <row r="21" spans="1:11" x14ac:dyDescent="0.25">
      <c r="A21" s="86" t="s">
        <v>61</v>
      </c>
      <c r="B21" s="87" t="s">
        <v>62</v>
      </c>
      <c r="C21" s="84">
        <v>100.73</v>
      </c>
      <c r="D21" s="88"/>
      <c r="E21" s="88"/>
      <c r="F21" s="88"/>
      <c r="G21" s="88"/>
      <c r="H21" s="88"/>
      <c r="I21" s="34"/>
      <c r="J21" s="34"/>
      <c r="K21" s="34"/>
    </row>
    <row r="22" spans="1:11" x14ac:dyDescent="0.25">
      <c r="A22" s="89" t="s">
        <v>63</v>
      </c>
      <c r="B22" s="87" t="s">
        <v>64</v>
      </c>
      <c r="C22" s="84">
        <v>100.73</v>
      </c>
      <c r="D22" s="88"/>
      <c r="E22" s="88"/>
      <c r="F22" s="88"/>
      <c r="G22" s="88"/>
      <c r="H22" s="88"/>
      <c r="I22" s="34"/>
      <c r="J22" s="34"/>
      <c r="K22" s="34"/>
    </row>
    <row r="23" spans="1:11" ht="25.5" x14ac:dyDescent="0.25">
      <c r="A23" s="82" t="s">
        <v>65</v>
      </c>
      <c r="B23" s="83" t="s">
        <v>66</v>
      </c>
      <c r="C23" s="84">
        <v>19537238.059999999</v>
      </c>
      <c r="D23" s="85">
        <v>64000000</v>
      </c>
      <c r="E23" s="85">
        <v>64000000</v>
      </c>
      <c r="F23" s="84">
        <v>21142694.280000001</v>
      </c>
      <c r="G23" s="84">
        <v>108.21741647959399</v>
      </c>
      <c r="H23" s="84">
        <v>33.035459812500001</v>
      </c>
      <c r="I23" s="34"/>
      <c r="J23" s="34"/>
      <c r="K23" s="34"/>
    </row>
    <row r="24" spans="1:11" x14ac:dyDescent="0.25">
      <c r="A24" s="86" t="s">
        <v>67</v>
      </c>
      <c r="B24" s="87" t="s">
        <v>68</v>
      </c>
      <c r="C24" s="84">
        <v>19537238.059999999</v>
      </c>
      <c r="D24" s="88"/>
      <c r="E24" s="88"/>
      <c r="F24" s="84">
        <v>21142694.280000001</v>
      </c>
      <c r="G24" s="84">
        <v>108.21741647959399</v>
      </c>
      <c r="H24" s="88"/>
      <c r="I24" s="34"/>
      <c r="J24" s="34"/>
      <c r="K24" s="34"/>
    </row>
    <row r="25" spans="1:11" x14ac:dyDescent="0.25">
      <c r="A25" s="89" t="s">
        <v>69</v>
      </c>
      <c r="B25" s="87" t="s">
        <v>70</v>
      </c>
      <c r="C25" s="84">
        <v>19537238.059999999</v>
      </c>
      <c r="D25" s="88"/>
      <c r="E25" s="88"/>
      <c r="F25" s="84">
        <v>21142694.280000001</v>
      </c>
      <c r="G25" s="84">
        <v>108.21741647959399</v>
      </c>
      <c r="H25" s="88"/>
      <c r="I25" s="34"/>
      <c r="J25" s="34"/>
      <c r="K25" s="34"/>
    </row>
    <row r="26" spans="1:11" ht="25.5" x14ac:dyDescent="0.25">
      <c r="A26" s="82" t="s">
        <v>71</v>
      </c>
      <c r="B26" s="83" t="s">
        <v>72</v>
      </c>
      <c r="C26" s="84">
        <v>36122.42</v>
      </c>
      <c r="D26" s="88"/>
      <c r="E26" s="88"/>
      <c r="F26" s="84">
        <v>13891.59</v>
      </c>
      <c r="G26" s="84">
        <v>38.456974920284999</v>
      </c>
      <c r="H26" s="88"/>
      <c r="I26" s="34"/>
      <c r="J26" s="34"/>
      <c r="K26" s="34"/>
    </row>
    <row r="27" spans="1:11" x14ac:dyDescent="0.25">
      <c r="A27" s="86" t="s">
        <v>73</v>
      </c>
      <c r="B27" s="87" t="s">
        <v>74</v>
      </c>
      <c r="C27" s="84">
        <v>978.24</v>
      </c>
      <c r="D27" s="88"/>
      <c r="E27" s="88"/>
      <c r="F27" s="84">
        <v>13891.59</v>
      </c>
      <c r="G27" s="84">
        <v>1420.0594946025501</v>
      </c>
      <c r="H27" s="88"/>
      <c r="I27" s="34"/>
      <c r="J27" s="34"/>
      <c r="K27" s="34"/>
    </row>
    <row r="28" spans="1:11" x14ac:dyDescent="0.25">
      <c r="A28" s="89" t="s">
        <v>75</v>
      </c>
      <c r="B28" s="87" t="s">
        <v>76</v>
      </c>
      <c r="C28" s="88"/>
      <c r="D28" s="88"/>
      <c r="E28" s="88"/>
      <c r="F28" s="84">
        <v>8311.68</v>
      </c>
      <c r="G28" s="88"/>
      <c r="H28" s="88"/>
      <c r="I28" s="34"/>
      <c r="J28" s="34"/>
      <c r="K28" s="34"/>
    </row>
    <row r="29" spans="1:11" x14ac:dyDescent="0.25">
      <c r="A29" s="89" t="s">
        <v>77</v>
      </c>
      <c r="B29" s="87" t="s">
        <v>78</v>
      </c>
      <c r="C29" s="84">
        <v>978.24</v>
      </c>
      <c r="D29" s="88"/>
      <c r="E29" s="88"/>
      <c r="F29" s="84">
        <v>5579.91</v>
      </c>
      <c r="G29" s="84">
        <v>570.40296859666296</v>
      </c>
      <c r="H29" s="88"/>
      <c r="I29" s="34"/>
      <c r="J29" s="34"/>
      <c r="K29" s="34"/>
    </row>
    <row r="30" spans="1:11" x14ac:dyDescent="0.25">
      <c r="A30" s="86" t="s">
        <v>79</v>
      </c>
      <c r="B30" s="87" t="s">
        <v>80</v>
      </c>
      <c r="C30" s="84">
        <v>35144.18</v>
      </c>
      <c r="D30" s="88"/>
      <c r="E30" s="88"/>
      <c r="F30" s="88"/>
      <c r="G30" s="88"/>
      <c r="H30" s="88"/>
      <c r="I30" s="34"/>
      <c r="J30" s="34"/>
      <c r="K30" s="34"/>
    </row>
    <row r="31" spans="1:11" x14ac:dyDescent="0.25">
      <c r="A31" s="89" t="s">
        <v>81</v>
      </c>
      <c r="B31" s="87" t="s">
        <v>82</v>
      </c>
      <c r="C31" s="84">
        <v>35144.18</v>
      </c>
      <c r="D31" s="88"/>
      <c r="E31" s="88"/>
      <c r="F31" s="88"/>
      <c r="G31" s="88"/>
      <c r="H31" s="88"/>
      <c r="I31" s="34"/>
      <c r="J31" s="34"/>
      <c r="K31" s="34"/>
    </row>
    <row r="32" spans="1:11" x14ac:dyDescent="0.25">
      <c r="A32" s="35"/>
      <c r="B32" s="36"/>
      <c r="C32" s="38"/>
      <c r="D32" s="37"/>
      <c r="E32" s="37"/>
      <c r="F32" s="38"/>
      <c r="G32" s="38"/>
      <c r="H32" s="38"/>
      <c r="I32" s="35"/>
      <c r="J32" s="35"/>
      <c r="K32" s="35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F1BB-D987-48CB-A211-B4782A439503}">
  <dimension ref="A2:K85"/>
  <sheetViews>
    <sheetView workbookViewId="0">
      <selection activeCell="A10" sqref="A10:H83"/>
    </sheetView>
  </sheetViews>
  <sheetFormatPr defaultRowHeight="15" x14ac:dyDescent="0.25"/>
  <cols>
    <col min="1" max="1" width="36.140625" customWidth="1"/>
    <col min="2" max="2" width="47.85546875" customWidth="1"/>
    <col min="3" max="3" width="28.85546875" customWidth="1"/>
    <col min="4" max="4" width="29.5703125" customWidth="1"/>
    <col min="5" max="5" width="26.42578125" customWidth="1"/>
    <col min="6" max="6" width="29.140625" customWidth="1"/>
    <col min="7" max="7" width="13.5703125" customWidth="1"/>
    <col min="8" max="8" width="10.85546875" customWidth="1"/>
  </cols>
  <sheetData>
    <row r="2" spans="1:11" ht="15.75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ht="18" x14ac:dyDescent="0.25">
      <c r="A3" s="2"/>
      <c r="B3" s="2"/>
      <c r="C3" s="2"/>
      <c r="D3" s="2"/>
      <c r="E3" s="2"/>
      <c r="F3" s="2"/>
      <c r="G3" s="2"/>
      <c r="H3" s="2"/>
      <c r="I3" s="31"/>
      <c r="J3" s="31"/>
      <c r="K3" s="31"/>
    </row>
    <row r="4" spans="1:11" ht="15.75" x14ac:dyDescent="0.25">
      <c r="A4" s="130" t="s">
        <v>28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ht="18" x14ac:dyDescent="0.25">
      <c r="A5" s="2"/>
      <c r="B5" s="2"/>
      <c r="C5" s="2"/>
      <c r="D5" s="2"/>
      <c r="E5" s="2"/>
      <c r="F5" s="2"/>
      <c r="G5" s="2"/>
      <c r="H5" s="2"/>
      <c r="I5" s="31"/>
      <c r="J5" s="31"/>
      <c r="K5" s="31"/>
    </row>
    <row r="6" spans="1:11" ht="15.75" x14ac:dyDescent="0.25">
      <c r="A6" s="130" t="s">
        <v>29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</row>
    <row r="7" spans="1:11" ht="18" x14ac:dyDescent="0.25">
      <c r="A7" s="2"/>
      <c r="B7" s="2"/>
      <c r="C7" s="2"/>
      <c r="D7" s="2"/>
      <c r="E7" s="2"/>
      <c r="F7" s="2"/>
      <c r="G7" s="2"/>
      <c r="H7" s="2"/>
      <c r="I7" s="31"/>
      <c r="J7" s="31"/>
      <c r="K7" s="31"/>
    </row>
    <row r="8" spans="1:11" ht="42.75" x14ac:dyDescent="0.25">
      <c r="A8" s="139" t="s">
        <v>4</v>
      </c>
      <c r="B8" s="139"/>
      <c r="C8" s="61" t="str">
        <f t="shared" ref="C8:H8" si="0">UPPER(C11)</f>
        <v>OSTVARENJE/IZVRŠENJE 
01.2023. - 06.2023.</v>
      </c>
      <c r="D8" s="61" t="str">
        <f t="shared" si="0"/>
        <v>IZVORNI PLAN ILI REBALANS 
2024.</v>
      </c>
      <c r="E8" s="61" t="str">
        <f t="shared" si="0"/>
        <v>TEKUĆI PLAN 
2024.</v>
      </c>
      <c r="F8" s="61" t="str">
        <f t="shared" si="0"/>
        <v>OSTVARENJE/IZVRŠENJE 
01.2024. - 06.2024.</v>
      </c>
      <c r="G8" s="61" t="str">
        <f t="shared" si="0"/>
        <v>INDEKS
(5)/(2)</v>
      </c>
      <c r="H8" s="61" t="str">
        <f t="shared" si="0"/>
        <v>INDEKS
(5)/(4)</v>
      </c>
      <c r="I8" s="32"/>
      <c r="J8" s="32"/>
      <c r="K8" s="32"/>
    </row>
    <row r="9" spans="1:11" x14ac:dyDescent="0.25">
      <c r="A9" s="140">
        <v>1</v>
      </c>
      <c r="B9" s="140"/>
      <c r="C9" s="64">
        <v>2</v>
      </c>
      <c r="D9" s="64">
        <v>3</v>
      </c>
      <c r="E9" s="64">
        <v>4.3333333333333304</v>
      </c>
      <c r="F9" s="64">
        <v>5.0833333333333304</v>
      </c>
      <c r="G9" s="64">
        <v>6</v>
      </c>
      <c r="H9" s="64">
        <v>7</v>
      </c>
    </row>
    <row r="10" spans="1:11" x14ac:dyDescent="0.25">
      <c r="A10" s="69"/>
      <c r="B10" s="70" t="s">
        <v>83</v>
      </c>
      <c r="C10" s="71">
        <f t="shared" ref="C10:H10" si="1">C13</f>
        <v>294553319.37</v>
      </c>
      <c r="D10" s="71">
        <f t="shared" si="1"/>
        <v>845769456</v>
      </c>
      <c r="E10" s="71">
        <f t="shared" si="1"/>
        <v>802565456</v>
      </c>
      <c r="F10" s="71">
        <f t="shared" si="1"/>
        <v>380201550.57999998</v>
      </c>
      <c r="G10" s="71">
        <f t="shared" si="1"/>
        <v>129.07732677845499</v>
      </c>
      <c r="H10" s="71">
        <f t="shared" si="1"/>
        <v>47.373276252747203</v>
      </c>
    </row>
    <row r="11" spans="1:11" ht="25.5" x14ac:dyDescent="0.25">
      <c r="A11" s="72" t="s">
        <v>31</v>
      </c>
      <c r="B11" s="72" t="s">
        <v>31</v>
      </c>
      <c r="C11" s="73" t="s">
        <v>32</v>
      </c>
      <c r="D11" s="73" t="s">
        <v>33</v>
      </c>
      <c r="E11" s="73" t="s">
        <v>34</v>
      </c>
      <c r="F11" s="73" t="s">
        <v>35</v>
      </c>
      <c r="G11" s="73" t="s">
        <v>36</v>
      </c>
      <c r="H11" s="73" t="s">
        <v>37</v>
      </c>
    </row>
    <row r="12" spans="1:11" x14ac:dyDescent="0.25">
      <c r="A12" s="72" t="s">
        <v>84</v>
      </c>
      <c r="B12" s="72" t="s">
        <v>31</v>
      </c>
      <c r="C12" s="74" t="s">
        <v>38</v>
      </c>
      <c r="D12" s="74" t="s">
        <v>38</v>
      </c>
      <c r="E12" s="74" t="s">
        <v>38</v>
      </c>
      <c r="F12" s="74" t="s">
        <v>38</v>
      </c>
      <c r="G12" s="74" t="s">
        <v>31</v>
      </c>
      <c r="H12" s="74" t="s">
        <v>31</v>
      </c>
    </row>
    <row r="13" spans="1:11" x14ac:dyDescent="0.25">
      <c r="A13" s="75" t="s">
        <v>85</v>
      </c>
      <c r="B13" s="95" t="s">
        <v>85</v>
      </c>
      <c r="C13" s="84">
        <v>294553319.37</v>
      </c>
      <c r="D13" s="85">
        <v>845769456</v>
      </c>
      <c r="E13" s="85">
        <v>802565456</v>
      </c>
      <c r="F13" s="84">
        <v>380201550.57999998</v>
      </c>
      <c r="G13" s="84">
        <v>129.07732677845499</v>
      </c>
      <c r="H13" s="84">
        <v>47.373276252747203</v>
      </c>
    </row>
    <row r="14" spans="1:11" x14ac:dyDescent="0.25">
      <c r="A14" s="94" t="s">
        <v>86</v>
      </c>
      <c r="B14" s="96" t="s">
        <v>31</v>
      </c>
      <c r="C14" s="84">
        <v>294553319.37</v>
      </c>
      <c r="D14" s="85">
        <v>845769456</v>
      </c>
      <c r="E14" s="85">
        <v>802565456</v>
      </c>
      <c r="F14" s="84">
        <v>380201550.57999998</v>
      </c>
      <c r="G14" s="84">
        <v>129.07732677845499</v>
      </c>
      <c r="H14" s="84">
        <v>47.373276252747203</v>
      </c>
      <c r="I14" s="34"/>
      <c r="J14" s="34"/>
      <c r="K14" s="34"/>
    </row>
    <row r="15" spans="1:11" x14ac:dyDescent="0.25">
      <c r="A15" s="82" t="s">
        <v>87</v>
      </c>
      <c r="B15" s="83" t="s">
        <v>87</v>
      </c>
      <c r="C15" s="84">
        <v>294553319.37</v>
      </c>
      <c r="D15" s="85">
        <v>845769456</v>
      </c>
      <c r="E15" s="85">
        <v>802565456</v>
      </c>
      <c r="F15" s="84">
        <v>380201550.57999998</v>
      </c>
      <c r="G15" s="84">
        <v>129.07732677845499</v>
      </c>
      <c r="H15" s="84">
        <v>47.373276252747203</v>
      </c>
      <c r="I15" s="34"/>
      <c r="J15" s="34"/>
      <c r="K15" s="34"/>
    </row>
    <row r="16" spans="1:11" x14ac:dyDescent="0.25">
      <c r="A16" s="97" t="s">
        <v>88</v>
      </c>
      <c r="B16" s="98" t="s">
        <v>89</v>
      </c>
      <c r="C16" s="80">
        <v>292063746.42000002</v>
      </c>
      <c r="D16" s="81">
        <v>836995266</v>
      </c>
      <c r="E16" s="81">
        <v>793791266</v>
      </c>
      <c r="F16" s="80">
        <v>378749542.92000002</v>
      </c>
      <c r="G16" s="80">
        <v>129.680437083534</v>
      </c>
      <c r="H16" s="80">
        <v>47.713997261340502</v>
      </c>
      <c r="I16" s="33"/>
      <c r="J16" s="33"/>
      <c r="K16" s="33"/>
    </row>
    <row r="17" spans="1:11" x14ac:dyDescent="0.25">
      <c r="A17" s="89" t="s">
        <v>90</v>
      </c>
      <c r="B17" s="87" t="s">
        <v>91</v>
      </c>
      <c r="C17" s="84">
        <v>28717395.289999999</v>
      </c>
      <c r="D17" s="85">
        <v>70769803</v>
      </c>
      <c r="E17" s="85">
        <v>70769803</v>
      </c>
      <c r="F17" s="84">
        <v>36048795.609999999</v>
      </c>
      <c r="G17" s="84">
        <v>125.529475239535</v>
      </c>
      <c r="H17" s="84">
        <v>50.938103657007503</v>
      </c>
      <c r="I17" s="34"/>
      <c r="J17" s="34"/>
      <c r="K17" s="34"/>
    </row>
    <row r="18" spans="1:11" x14ac:dyDescent="0.25">
      <c r="A18" s="99" t="s">
        <v>92</v>
      </c>
      <c r="B18" s="87" t="s">
        <v>93</v>
      </c>
      <c r="C18" s="84">
        <v>23921947.120000001</v>
      </c>
      <c r="D18" s="88"/>
      <c r="E18" s="88"/>
      <c r="F18" s="84">
        <v>30129274.5</v>
      </c>
      <c r="G18" s="84">
        <v>125.948253078489</v>
      </c>
      <c r="H18" s="88"/>
      <c r="I18" s="34"/>
      <c r="J18" s="34"/>
      <c r="K18" s="34"/>
    </row>
    <row r="19" spans="1:11" x14ac:dyDescent="0.25">
      <c r="A19" s="100" t="s">
        <v>94</v>
      </c>
      <c r="B19" s="87" t="s">
        <v>95</v>
      </c>
      <c r="C19" s="84">
        <v>20259479.210000001</v>
      </c>
      <c r="D19" s="88"/>
      <c r="E19" s="88"/>
      <c r="F19" s="84">
        <v>27650869.59</v>
      </c>
      <c r="G19" s="84">
        <v>136.48361492111599</v>
      </c>
      <c r="H19" s="88"/>
      <c r="I19" s="34"/>
      <c r="J19" s="34"/>
      <c r="K19" s="34"/>
    </row>
    <row r="20" spans="1:11" x14ac:dyDescent="0.25">
      <c r="A20" s="100" t="s">
        <v>96</v>
      </c>
      <c r="B20" s="87" t="s">
        <v>97</v>
      </c>
      <c r="C20" s="84">
        <v>78910.039999999994</v>
      </c>
      <c r="D20" s="88"/>
      <c r="E20" s="88"/>
      <c r="F20" s="84">
        <v>573183.72</v>
      </c>
      <c r="G20" s="84">
        <v>726.37616201943399</v>
      </c>
      <c r="H20" s="88"/>
      <c r="I20" s="34"/>
      <c r="J20" s="34"/>
      <c r="K20" s="34"/>
    </row>
    <row r="21" spans="1:11" x14ac:dyDescent="0.25">
      <c r="A21" s="100" t="s">
        <v>98</v>
      </c>
      <c r="B21" s="87" t="s">
        <v>99</v>
      </c>
      <c r="C21" s="84">
        <v>3583557.87</v>
      </c>
      <c r="D21" s="88"/>
      <c r="E21" s="88"/>
      <c r="F21" s="84">
        <v>1905221.19</v>
      </c>
      <c r="G21" s="84">
        <v>53.165632009174203</v>
      </c>
      <c r="H21" s="88"/>
      <c r="I21" s="34"/>
      <c r="J21" s="34"/>
      <c r="K21" s="34"/>
    </row>
    <row r="22" spans="1:11" x14ac:dyDescent="0.25">
      <c r="A22" s="99" t="s">
        <v>100</v>
      </c>
      <c r="B22" s="87" t="s">
        <v>101</v>
      </c>
      <c r="C22" s="84">
        <v>1112991.78</v>
      </c>
      <c r="D22" s="88"/>
      <c r="E22" s="88"/>
      <c r="F22" s="84">
        <v>1320212.04</v>
      </c>
      <c r="G22" s="84">
        <v>118.61831001123799</v>
      </c>
      <c r="H22" s="88"/>
      <c r="I22" s="34"/>
      <c r="J22" s="34"/>
      <c r="K22" s="34"/>
    </row>
    <row r="23" spans="1:11" x14ac:dyDescent="0.25">
      <c r="A23" s="100" t="s">
        <v>102</v>
      </c>
      <c r="B23" s="87" t="s">
        <v>101</v>
      </c>
      <c r="C23" s="84">
        <v>1112991.78</v>
      </c>
      <c r="D23" s="88"/>
      <c r="E23" s="88"/>
      <c r="F23" s="84">
        <v>1320212.04</v>
      </c>
      <c r="G23" s="84">
        <v>118.61831001123799</v>
      </c>
      <c r="H23" s="88"/>
      <c r="I23" s="34"/>
      <c r="J23" s="34"/>
      <c r="K23" s="34"/>
    </row>
    <row r="24" spans="1:11" x14ac:dyDescent="0.25">
      <c r="A24" s="99" t="s">
        <v>103</v>
      </c>
      <c r="B24" s="87" t="s">
        <v>104</v>
      </c>
      <c r="C24" s="84">
        <v>3682456.39</v>
      </c>
      <c r="D24" s="88"/>
      <c r="E24" s="88"/>
      <c r="F24" s="84">
        <v>4599309.07</v>
      </c>
      <c r="G24" s="84">
        <v>124.89785574894501</v>
      </c>
      <c r="H24" s="88"/>
      <c r="I24" s="34"/>
      <c r="J24" s="34"/>
      <c r="K24" s="34"/>
    </row>
    <row r="25" spans="1:11" x14ac:dyDescent="0.25">
      <c r="A25" s="100" t="s">
        <v>105</v>
      </c>
      <c r="B25" s="87" t="s">
        <v>106</v>
      </c>
      <c r="C25" s="84">
        <v>3682456.39</v>
      </c>
      <c r="D25" s="88"/>
      <c r="E25" s="88"/>
      <c r="F25" s="84">
        <v>4599309.07</v>
      </c>
      <c r="G25" s="84">
        <v>124.89785574894501</v>
      </c>
      <c r="H25" s="88"/>
      <c r="I25" s="34"/>
      <c r="J25" s="34"/>
      <c r="K25" s="34"/>
    </row>
    <row r="26" spans="1:11" x14ac:dyDescent="0.25">
      <c r="A26" s="89" t="s">
        <v>107</v>
      </c>
      <c r="B26" s="87" t="s">
        <v>108</v>
      </c>
      <c r="C26" s="84">
        <v>10259402.939999999</v>
      </c>
      <c r="D26" s="85">
        <v>23516254</v>
      </c>
      <c r="E26" s="85">
        <v>23516254</v>
      </c>
      <c r="F26" s="84">
        <v>10987232.109999999</v>
      </c>
      <c r="G26" s="84">
        <v>107.094264395858</v>
      </c>
      <c r="H26" s="84">
        <v>46.721863567216097</v>
      </c>
      <c r="I26" s="34"/>
      <c r="J26" s="34"/>
      <c r="K26" s="34"/>
    </row>
    <row r="27" spans="1:11" x14ac:dyDescent="0.25">
      <c r="A27" s="99" t="s">
        <v>109</v>
      </c>
      <c r="B27" s="87" t="s">
        <v>110</v>
      </c>
      <c r="C27" s="84">
        <v>1141261.43</v>
      </c>
      <c r="D27" s="88"/>
      <c r="E27" s="88"/>
      <c r="F27" s="84">
        <v>1292777.6000000001</v>
      </c>
      <c r="G27" s="84">
        <v>113.27620175510501</v>
      </c>
      <c r="H27" s="88"/>
      <c r="I27" s="34"/>
      <c r="J27" s="34"/>
      <c r="K27" s="34"/>
    </row>
    <row r="28" spans="1:11" x14ac:dyDescent="0.25">
      <c r="A28" s="100" t="s">
        <v>111</v>
      </c>
      <c r="B28" s="87" t="s">
        <v>112</v>
      </c>
      <c r="C28" s="84">
        <v>158173.03</v>
      </c>
      <c r="D28" s="88"/>
      <c r="E28" s="88"/>
      <c r="F28" s="84">
        <v>318802.86</v>
      </c>
      <c r="G28" s="84">
        <v>201.55323571913601</v>
      </c>
      <c r="H28" s="88"/>
      <c r="I28" s="34"/>
      <c r="J28" s="34"/>
      <c r="K28" s="34"/>
    </row>
    <row r="29" spans="1:11" x14ac:dyDescent="0.25">
      <c r="A29" s="100" t="s">
        <v>113</v>
      </c>
      <c r="B29" s="87" t="s">
        <v>114</v>
      </c>
      <c r="C29" s="84">
        <v>927705.84</v>
      </c>
      <c r="D29" s="88"/>
      <c r="E29" s="88"/>
      <c r="F29" s="84">
        <v>855162.22</v>
      </c>
      <c r="G29" s="84">
        <v>92.180320865501898</v>
      </c>
      <c r="H29" s="88"/>
      <c r="I29" s="34"/>
      <c r="J29" s="34"/>
      <c r="K29" s="34"/>
    </row>
    <row r="30" spans="1:11" x14ac:dyDescent="0.25">
      <c r="A30" s="100" t="s">
        <v>115</v>
      </c>
      <c r="B30" s="87" t="s">
        <v>116</v>
      </c>
      <c r="C30" s="84">
        <v>48866.11</v>
      </c>
      <c r="D30" s="88"/>
      <c r="E30" s="88"/>
      <c r="F30" s="84">
        <v>115861.47</v>
      </c>
      <c r="G30" s="84">
        <v>237.099842815399</v>
      </c>
      <c r="H30" s="88"/>
      <c r="I30" s="34"/>
      <c r="J30" s="34"/>
      <c r="K30" s="34"/>
    </row>
    <row r="31" spans="1:11" x14ac:dyDescent="0.25">
      <c r="A31" s="100" t="s">
        <v>117</v>
      </c>
      <c r="B31" s="87" t="s">
        <v>118</v>
      </c>
      <c r="C31" s="84">
        <v>6516.45</v>
      </c>
      <c r="D31" s="88"/>
      <c r="E31" s="88"/>
      <c r="F31" s="84">
        <v>2951.05</v>
      </c>
      <c r="G31" s="84">
        <v>45.286160409425399</v>
      </c>
      <c r="H31" s="88"/>
      <c r="I31" s="34"/>
      <c r="J31" s="34"/>
      <c r="K31" s="34"/>
    </row>
    <row r="32" spans="1:11" x14ac:dyDescent="0.25">
      <c r="A32" s="99" t="s">
        <v>119</v>
      </c>
      <c r="B32" s="87" t="s">
        <v>120</v>
      </c>
      <c r="C32" s="84">
        <v>1268932.1000000001</v>
      </c>
      <c r="D32" s="88"/>
      <c r="E32" s="88"/>
      <c r="F32" s="84">
        <v>1384047.82</v>
      </c>
      <c r="G32" s="84">
        <v>109.071858139612</v>
      </c>
      <c r="H32" s="88"/>
      <c r="I32" s="34"/>
      <c r="J32" s="34"/>
      <c r="K32" s="34"/>
    </row>
    <row r="33" spans="1:11" x14ac:dyDescent="0.25">
      <c r="A33" s="100" t="s">
        <v>121</v>
      </c>
      <c r="B33" s="87" t="s">
        <v>122</v>
      </c>
      <c r="C33" s="84">
        <v>534082.38</v>
      </c>
      <c r="D33" s="88"/>
      <c r="E33" s="88"/>
      <c r="F33" s="84">
        <v>771054.48</v>
      </c>
      <c r="G33" s="84">
        <v>144.36995281514399</v>
      </c>
      <c r="H33" s="88"/>
      <c r="I33" s="39"/>
      <c r="J33" s="39"/>
      <c r="K33" s="39"/>
    </row>
    <row r="34" spans="1:11" x14ac:dyDescent="0.25">
      <c r="A34" s="100" t="s">
        <v>123</v>
      </c>
      <c r="B34" s="87" t="s">
        <v>124</v>
      </c>
      <c r="C34" s="84">
        <v>22362.41</v>
      </c>
      <c r="D34" s="88"/>
      <c r="E34" s="88"/>
      <c r="F34" s="84">
        <v>16302.25</v>
      </c>
      <c r="G34" s="84">
        <v>72.900237496763495</v>
      </c>
      <c r="H34" s="88"/>
      <c r="I34" s="39"/>
      <c r="J34" s="39"/>
      <c r="K34" s="39"/>
    </row>
    <row r="35" spans="1:11" x14ac:dyDescent="0.25">
      <c r="A35" s="100" t="s">
        <v>125</v>
      </c>
      <c r="B35" s="87" t="s">
        <v>126</v>
      </c>
      <c r="C35" s="84">
        <v>660299.05000000005</v>
      </c>
      <c r="D35" s="88"/>
      <c r="E35" s="88"/>
      <c r="F35" s="84">
        <v>561103.13</v>
      </c>
      <c r="G35" s="84">
        <v>84.977122108535497</v>
      </c>
      <c r="H35" s="88"/>
      <c r="I35" s="39"/>
      <c r="J35" s="39"/>
      <c r="K35" s="39"/>
    </row>
    <row r="36" spans="1:11" x14ac:dyDescent="0.25">
      <c r="A36" s="100" t="s">
        <v>127</v>
      </c>
      <c r="B36" s="87" t="s">
        <v>128</v>
      </c>
      <c r="C36" s="84">
        <v>26517.85</v>
      </c>
      <c r="D36" s="88"/>
      <c r="E36" s="88"/>
      <c r="F36" s="84">
        <v>18904.07</v>
      </c>
      <c r="G36" s="84">
        <v>71.288094623055798</v>
      </c>
      <c r="H36" s="88"/>
      <c r="I36" s="39"/>
      <c r="J36" s="39"/>
      <c r="K36" s="39"/>
    </row>
    <row r="37" spans="1:11" x14ac:dyDescent="0.25">
      <c r="A37" s="100" t="s">
        <v>129</v>
      </c>
      <c r="B37" s="87" t="s">
        <v>130</v>
      </c>
      <c r="C37" s="84">
        <v>24709.5</v>
      </c>
      <c r="D37" s="88"/>
      <c r="E37" s="88"/>
      <c r="F37" s="84">
        <v>11817.64</v>
      </c>
      <c r="G37" s="84">
        <v>47.826301624881097</v>
      </c>
      <c r="H37" s="88"/>
      <c r="I37" s="39"/>
      <c r="J37" s="39"/>
      <c r="K37" s="39"/>
    </row>
    <row r="38" spans="1:11" x14ac:dyDescent="0.25">
      <c r="A38" s="100" t="s">
        <v>131</v>
      </c>
      <c r="B38" s="87" t="s">
        <v>132</v>
      </c>
      <c r="C38" s="84">
        <v>960.91</v>
      </c>
      <c r="D38" s="88"/>
      <c r="E38" s="88"/>
      <c r="F38" s="84">
        <v>4866.25</v>
      </c>
      <c r="G38" s="84">
        <v>506.42099676348499</v>
      </c>
      <c r="H38" s="88"/>
      <c r="I38" s="39"/>
      <c r="J38" s="39"/>
      <c r="K38" s="39"/>
    </row>
    <row r="39" spans="1:11" x14ac:dyDescent="0.25">
      <c r="A39" s="99" t="s">
        <v>133</v>
      </c>
      <c r="B39" s="87" t="s">
        <v>134</v>
      </c>
      <c r="C39" s="84">
        <v>7696183.1299999999</v>
      </c>
      <c r="D39" s="88"/>
      <c r="E39" s="88"/>
      <c r="F39" s="84">
        <v>8252055.9400000004</v>
      </c>
      <c r="G39" s="84">
        <v>107.22270768003401</v>
      </c>
      <c r="H39" s="88"/>
      <c r="I39" s="39"/>
      <c r="J39" s="39"/>
      <c r="K39" s="39"/>
    </row>
    <row r="40" spans="1:11" x14ac:dyDescent="0.25">
      <c r="A40" s="100" t="s">
        <v>135</v>
      </c>
      <c r="B40" s="87" t="s">
        <v>136</v>
      </c>
      <c r="C40" s="84">
        <v>915160.53</v>
      </c>
      <c r="D40" s="88"/>
      <c r="E40" s="88"/>
      <c r="F40" s="84">
        <v>1113986.69</v>
      </c>
      <c r="G40" s="84">
        <v>121.725823337246</v>
      </c>
      <c r="H40" s="88"/>
      <c r="I40" s="39"/>
      <c r="J40" s="39"/>
      <c r="K40" s="39"/>
    </row>
    <row r="41" spans="1:11" x14ac:dyDescent="0.25">
      <c r="A41" s="100" t="s">
        <v>137</v>
      </c>
      <c r="B41" s="87" t="s">
        <v>138</v>
      </c>
      <c r="C41" s="84">
        <v>221337.94</v>
      </c>
      <c r="D41" s="88"/>
      <c r="E41" s="88"/>
      <c r="F41" s="84">
        <v>287606</v>
      </c>
      <c r="G41" s="84">
        <v>129.93976541030401</v>
      </c>
      <c r="H41" s="88"/>
      <c r="I41" s="39"/>
      <c r="J41" s="39"/>
      <c r="K41" s="39"/>
    </row>
    <row r="42" spans="1:11" x14ac:dyDescent="0.25">
      <c r="A42" s="100" t="s">
        <v>139</v>
      </c>
      <c r="B42" s="87" t="s">
        <v>140</v>
      </c>
      <c r="C42" s="84">
        <v>20513.099999999999</v>
      </c>
      <c r="D42" s="88"/>
      <c r="E42" s="88"/>
      <c r="F42" s="84">
        <v>35604.129999999997</v>
      </c>
      <c r="G42" s="84">
        <v>173.56776888914899</v>
      </c>
      <c r="H42" s="88"/>
      <c r="I42" s="39"/>
      <c r="J42" s="39"/>
      <c r="K42" s="39"/>
    </row>
    <row r="43" spans="1:11" x14ac:dyDescent="0.25">
      <c r="A43" s="100" t="s">
        <v>141</v>
      </c>
      <c r="B43" s="87" t="s">
        <v>142</v>
      </c>
      <c r="C43" s="84">
        <v>696420.31</v>
      </c>
      <c r="D43" s="88"/>
      <c r="E43" s="88"/>
      <c r="F43" s="84">
        <v>746584.96</v>
      </c>
      <c r="G43" s="84">
        <v>107.203214679365</v>
      </c>
      <c r="H43" s="88"/>
      <c r="I43" s="39"/>
      <c r="J43" s="39"/>
      <c r="K43" s="39"/>
    </row>
    <row r="44" spans="1:11" x14ac:dyDescent="0.25">
      <c r="A44" s="100" t="s">
        <v>143</v>
      </c>
      <c r="B44" s="87" t="s">
        <v>144</v>
      </c>
      <c r="C44" s="84">
        <v>377248.56</v>
      </c>
      <c r="D44" s="88"/>
      <c r="E44" s="88"/>
      <c r="F44" s="84">
        <v>525492.63</v>
      </c>
      <c r="G44" s="84">
        <v>139.29612614028301</v>
      </c>
      <c r="H44" s="88"/>
      <c r="I44" s="39"/>
      <c r="J44" s="39"/>
      <c r="K44" s="39"/>
    </row>
    <row r="45" spans="1:11" x14ac:dyDescent="0.25">
      <c r="A45" s="100" t="s">
        <v>145</v>
      </c>
      <c r="B45" s="87" t="s">
        <v>146</v>
      </c>
      <c r="C45" s="84">
        <v>39465.800000000003</v>
      </c>
      <c r="D45" s="88"/>
      <c r="E45" s="88"/>
      <c r="F45" s="84">
        <v>35214.339999999997</v>
      </c>
      <c r="G45" s="84">
        <v>89.227483035945099</v>
      </c>
      <c r="H45" s="88"/>
      <c r="I45" s="39"/>
      <c r="J45" s="39"/>
      <c r="K45" s="39"/>
    </row>
    <row r="46" spans="1:11" x14ac:dyDescent="0.25">
      <c r="A46" s="100" t="s">
        <v>147</v>
      </c>
      <c r="B46" s="87" t="s">
        <v>148</v>
      </c>
      <c r="C46" s="84">
        <v>4161521.31</v>
      </c>
      <c r="D46" s="88"/>
      <c r="E46" s="88"/>
      <c r="F46" s="84">
        <v>4134293.03</v>
      </c>
      <c r="G46" s="84">
        <v>99.345713310789193</v>
      </c>
      <c r="H46" s="88"/>
      <c r="I46" s="39"/>
      <c r="J46" s="39"/>
      <c r="K46" s="39"/>
    </row>
    <row r="47" spans="1:11" x14ac:dyDescent="0.25">
      <c r="A47" s="100" t="s">
        <v>149</v>
      </c>
      <c r="B47" s="87" t="s">
        <v>150</v>
      </c>
      <c r="C47" s="84">
        <v>155576.10999999999</v>
      </c>
      <c r="D47" s="88"/>
      <c r="E47" s="88"/>
      <c r="F47" s="84">
        <v>168705.74</v>
      </c>
      <c r="G47" s="84">
        <v>108.43936128754</v>
      </c>
      <c r="H47" s="88"/>
      <c r="I47" s="39"/>
      <c r="J47" s="39"/>
      <c r="K47" s="39"/>
    </row>
    <row r="48" spans="1:11" x14ac:dyDescent="0.25">
      <c r="A48" s="100" t="s">
        <v>151</v>
      </c>
      <c r="B48" s="87" t="s">
        <v>152</v>
      </c>
      <c r="C48" s="84">
        <v>1108939.47</v>
      </c>
      <c r="D48" s="88"/>
      <c r="E48" s="88"/>
      <c r="F48" s="84">
        <v>1204568.42</v>
      </c>
      <c r="G48" s="84">
        <v>108.62345985394499</v>
      </c>
      <c r="H48" s="88"/>
      <c r="I48" s="39"/>
      <c r="J48" s="39"/>
      <c r="K48" s="39"/>
    </row>
    <row r="49" spans="1:11" x14ac:dyDescent="0.25">
      <c r="A49" s="99" t="s">
        <v>153</v>
      </c>
      <c r="B49" s="87" t="s">
        <v>154</v>
      </c>
      <c r="C49" s="84">
        <v>153026.28</v>
      </c>
      <c r="D49" s="88"/>
      <c r="E49" s="88"/>
      <c r="F49" s="84">
        <v>58350.75</v>
      </c>
      <c r="G49" s="84">
        <v>38.131195504458397</v>
      </c>
      <c r="H49" s="88"/>
      <c r="I49" s="39"/>
      <c r="J49" s="39"/>
      <c r="K49" s="39"/>
    </row>
    <row r="50" spans="1:11" ht="25.5" x14ac:dyDescent="0.25">
      <c r="A50" s="100" t="s">
        <v>155</v>
      </c>
      <c r="B50" s="87" t="s">
        <v>156</v>
      </c>
      <c r="C50" s="84">
        <v>31003.15</v>
      </c>
      <c r="D50" s="88"/>
      <c r="E50" s="88"/>
      <c r="F50" s="88"/>
      <c r="G50" s="88"/>
      <c r="H50" s="88"/>
      <c r="I50" s="39"/>
      <c r="J50" s="39"/>
      <c r="K50" s="39"/>
    </row>
    <row r="51" spans="1:11" x14ac:dyDescent="0.25">
      <c r="A51" s="100" t="s">
        <v>157</v>
      </c>
      <c r="B51" s="87" t="s">
        <v>158</v>
      </c>
      <c r="C51" s="84">
        <v>10052.06</v>
      </c>
      <c r="D51" s="88"/>
      <c r="E51" s="88"/>
      <c r="F51" s="84">
        <v>13513.62</v>
      </c>
      <c r="G51" s="84">
        <v>134.436324494681</v>
      </c>
      <c r="H51" s="88"/>
      <c r="I51" s="39"/>
      <c r="J51" s="39"/>
      <c r="K51" s="39"/>
    </row>
    <row r="52" spans="1:11" x14ac:dyDescent="0.25">
      <c r="A52" s="100" t="s">
        <v>159</v>
      </c>
      <c r="B52" s="87" t="s">
        <v>160</v>
      </c>
      <c r="C52" s="84">
        <v>6612.28</v>
      </c>
      <c r="D52" s="88"/>
      <c r="E52" s="88"/>
      <c r="F52" s="84">
        <v>16655.349999999999</v>
      </c>
      <c r="G52" s="84">
        <v>251.885128881415</v>
      </c>
      <c r="H52" s="88"/>
      <c r="I52" s="39"/>
      <c r="J52" s="39"/>
      <c r="K52" s="39"/>
    </row>
    <row r="53" spans="1:11" x14ac:dyDescent="0.25">
      <c r="A53" s="100" t="s">
        <v>161</v>
      </c>
      <c r="B53" s="87" t="s">
        <v>162</v>
      </c>
      <c r="C53" s="84">
        <v>104.87</v>
      </c>
      <c r="D53" s="88"/>
      <c r="E53" s="88"/>
      <c r="F53" s="84">
        <v>98.72</v>
      </c>
      <c r="G53" s="84">
        <v>94.135596452751003</v>
      </c>
      <c r="H53" s="88"/>
      <c r="I53" s="39"/>
      <c r="J53" s="39"/>
      <c r="K53" s="39"/>
    </row>
    <row r="54" spans="1:11" x14ac:dyDescent="0.25">
      <c r="A54" s="100" t="s">
        <v>163</v>
      </c>
      <c r="B54" s="87" t="s">
        <v>164</v>
      </c>
      <c r="C54" s="84">
        <v>18795.759999999998</v>
      </c>
      <c r="D54" s="88"/>
      <c r="E54" s="88"/>
      <c r="F54" s="84">
        <v>9001.31</v>
      </c>
      <c r="G54" s="84">
        <v>47.890109258698402</v>
      </c>
      <c r="H54" s="88"/>
      <c r="I54" s="39"/>
      <c r="J54" s="39"/>
      <c r="K54" s="39"/>
    </row>
    <row r="55" spans="1:11" x14ac:dyDescent="0.25">
      <c r="A55" s="100" t="s">
        <v>165</v>
      </c>
      <c r="B55" s="87" t="s">
        <v>166</v>
      </c>
      <c r="C55" s="84">
        <v>81216.12</v>
      </c>
      <c r="D55" s="88"/>
      <c r="E55" s="88"/>
      <c r="F55" s="84">
        <v>16207.59</v>
      </c>
      <c r="G55" s="84">
        <v>19.9561244738114</v>
      </c>
      <c r="H55" s="88"/>
      <c r="I55" s="39"/>
      <c r="J55" s="39"/>
      <c r="K55" s="39"/>
    </row>
    <row r="56" spans="1:11" x14ac:dyDescent="0.25">
      <c r="A56" s="100" t="s">
        <v>167</v>
      </c>
      <c r="B56" s="87" t="s">
        <v>154</v>
      </c>
      <c r="C56" s="84">
        <v>5242.04</v>
      </c>
      <c r="D56" s="88"/>
      <c r="E56" s="88"/>
      <c r="F56" s="84">
        <v>2874.16</v>
      </c>
      <c r="G56" s="84">
        <v>54.829036024143299</v>
      </c>
      <c r="H56" s="88"/>
      <c r="I56" s="39"/>
      <c r="J56" s="39"/>
      <c r="K56" s="39"/>
    </row>
    <row r="57" spans="1:11" x14ac:dyDescent="0.25">
      <c r="A57" s="89" t="s">
        <v>168</v>
      </c>
      <c r="B57" s="87" t="s">
        <v>169</v>
      </c>
      <c r="C57" s="84">
        <v>2542546.7799999998</v>
      </c>
      <c r="D57" s="85">
        <v>5986253</v>
      </c>
      <c r="E57" s="85">
        <v>5986253</v>
      </c>
      <c r="F57" s="84">
        <v>2671136.4300000002</v>
      </c>
      <c r="G57" s="84">
        <v>105.05751363205999</v>
      </c>
      <c r="H57" s="84">
        <v>44.621175048899502</v>
      </c>
      <c r="I57" s="39"/>
      <c r="J57" s="39"/>
      <c r="K57" s="39"/>
    </row>
    <row r="58" spans="1:11" x14ac:dyDescent="0.25">
      <c r="A58" s="99" t="s">
        <v>170</v>
      </c>
      <c r="B58" s="87" t="s">
        <v>171</v>
      </c>
      <c r="C58" s="84">
        <v>2542546.7799999998</v>
      </c>
      <c r="D58" s="88"/>
      <c r="E58" s="88"/>
      <c r="F58" s="84">
        <v>2671136.4300000002</v>
      </c>
      <c r="G58" s="84">
        <v>105.05751363205999</v>
      </c>
      <c r="H58" s="88"/>
      <c r="I58" s="39"/>
      <c r="J58" s="39"/>
      <c r="K58" s="39"/>
    </row>
    <row r="59" spans="1:11" x14ac:dyDescent="0.25">
      <c r="A59" s="100" t="s">
        <v>172</v>
      </c>
      <c r="B59" s="87" t="s">
        <v>173</v>
      </c>
      <c r="C59" s="84">
        <v>2540433.89</v>
      </c>
      <c r="D59" s="88"/>
      <c r="E59" s="88"/>
      <c r="F59" s="84">
        <v>2666688</v>
      </c>
      <c r="G59" s="84">
        <v>104.969785299156</v>
      </c>
      <c r="H59" s="88"/>
      <c r="I59" s="39"/>
      <c r="J59" s="39"/>
      <c r="K59" s="39"/>
    </row>
    <row r="60" spans="1:11" x14ac:dyDescent="0.25">
      <c r="A60" s="100" t="s">
        <v>174</v>
      </c>
      <c r="B60" s="87" t="s">
        <v>175</v>
      </c>
      <c r="C60" s="84">
        <v>2051.27</v>
      </c>
      <c r="D60" s="88"/>
      <c r="E60" s="88"/>
      <c r="F60" s="84">
        <v>3518.87</v>
      </c>
      <c r="G60" s="84">
        <v>171.54592033228201</v>
      </c>
      <c r="H60" s="88"/>
      <c r="I60" s="39"/>
      <c r="J60" s="39"/>
      <c r="K60" s="39"/>
    </row>
    <row r="61" spans="1:11" x14ac:dyDescent="0.25">
      <c r="A61" s="100" t="s">
        <v>176</v>
      </c>
      <c r="B61" s="87" t="s">
        <v>177</v>
      </c>
      <c r="C61" s="84">
        <v>61.62</v>
      </c>
      <c r="D61" s="88"/>
      <c r="E61" s="88"/>
      <c r="F61" s="84">
        <v>929.56</v>
      </c>
      <c r="G61" s="84">
        <v>1508.53618954885</v>
      </c>
      <c r="H61" s="88"/>
      <c r="I61" s="39"/>
      <c r="J61" s="39"/>
      <c r="K61" s="39"/>
    </row>
    <row r="62" spans="1:11" ht="25.5" x14ac:dyDescent="0.25">
      <c r="A62" s="89" t="s">
        <v>178</v>
      </c>
      <c r="B62" s="87" t="s">
        <v>179</v>
      </c>
      <c r="C62" s="84">
        <v>250539567.63999999</v>
      </c>
      <c r="D62" s="85">
        <v>736722956</v>
      </c>
      <c r="E62" s="85">
        <v>693518956</v>
      </c>
      <c r="F62" s="84">
        <v>329042378.76999998</v>
      </c>
      <c r="G62" s="84">
        <v>131.33349828510899</v>
      </c>
      <c r="H62" s="84">
        <v>47.445333097715597</v>
      </c>
      <c r="I62" s="39"/>
      <c r="J62" s="39"/>
      <c r="K62" s="39"/>
    </row>
    <row r="63" spans="1:11" x14ac:dyDescent="0.25">
      <c r="A63" s="99" t="s">
        <v>180</v>
      </c>
      <c r="B63" s="87" t="s">
        <v>181</v>
      </c>
      <c r="C63" s="84">
        <v>250539567.63999999</v>
      </c>
      <c r="D63" s="88"/>
      <c r="E63" s="88"/>
      <c r="F63" s="84">
        <v>329042378.76999998</v>
      </c>
      <c r="G63" s="84">
        <v>131.33349828510899</v>
      </c>
      <c r="H63" s="88"/>
      <c r="I63" s="39"/>
      <c r="J63" s="39"/>
      <c r="K63" s="39"/>
    </row>
    <row r="64" spans="1:11" x14ac:dyDescent="0.25">
      <c r="A64" s="100" t="s">
        <v>182</v>
      </c>
      <c r="B64" s="87" t="s">
        <v>183</v>
      </c>
      <c r="C64" s="84">
        <v>250513495.94999999</v>
      </c>
      <c r="D64" s="88"/>
      <c r="E64" s="88"/>
      <c r="F64" s="84">
        <v>329013918.32999998</v>
      </c>
      <c r="G64" s="84">
        <v>131.33580571470199</v>
      </c>
      <c r="H64" s="88"/>
      <c r="I64" s="39"/>
      <c r="J64" s="39"/>
      <c r="K64" s="39"/>
    </row>
    <row r="65" spans="1:11" x14ac:dyDescent="0.25">
      <c r="A65" s="100" t="s">
        <v>184</v>
      </c>
      <c r="B65" s="87" t="s">
        <v>185</v>
      </c>
      <c r="C65" s="84">
        <v>26071.69</v>
      </c>
      <c r="D65" s="88"/>
      <c r="E65" s="88"/>
      <c r="F65" s="84">
        <v>28460.44</v>
      </c>
      <c r="G65" s="84">
        <v>109.162236893734</v>
      </c>
      <c r="H65" s="88"/>
      <c r="I65" s="39"/>
      <c r="J65" s="39"/>
      <c r="K65" s="39"/>
    </row>
    <row r="66" spans="1:11" x14ac:dyDescent="0.25">
      <c r="A66" s="89" t="s">
        <v>186</v>
      </c>
      <c r="B66" s="87" t="s">
        <v>187</v>
      </c>
      <c r="C66" s="84">
        <v>4833.7700000000004</v>
      </c>
      <c r="D66" s="88"/>
      <c r="E66" s="88"/>
      <c r="F66" s="88"/>
      <c r="G66" s="88"/>
      <c r="H66" s="88"/>
      <c r="I66" s="39"/>
      <c r="J66" s="39"/>
      <c r="K66" s="39"/>
    </row>
    <row r="67" spans="1:11" x14ac:dyDescent="0.25">
      <c r="A67" s="99" t="s">
        <v>188</v>
      </c>
      <c r="B67" s="87" t="s">
        <v>82</v>
      </c>
      <c r="C67" s="84">
        <v>4833.7700000000004</v>
      </c>
      <c r="D67" s="88"/>
      <c r="E67" s="88"/>
      <c r="F67" s="88"/>
      <c r="G67" s="88"/>
      <c r="H67" s="88"/>
      <c r="I67" s="39"/>
      <c r="J67" s="39"/>
      <c r="K67" s="39"/>
    </row>
    <row r="68" spans="1:11" x14ac:dyDescent="0.25">
      <c r="A68" s="100" t="s">
        <v>189</v>
      </c>
      <c r="B68" s="87" t="s">
        <v>190</v>
      </c>
      <c r="C68" s="84">
        <v>4833.7700000000004</v>
      </c>
      <c r="D68" s="88"/>
      <c r="E68" s="88"/>
      <c r="F68" s="88"/>
      <c r="G68" s="88"/>
      <c r="H68" s="88"/>
      <c r="I68" s="39"/>
      <c r="J68" s="39"/>
      <c r="K68" s="39"/>
    </row>
    <row r="69" spans="1:11" x14ac:dyDescent="0.25">
      <c r="A69" s="97" t="s">
        <v>191</v>
      </c>
      <c r="B69" s="98" t="s">
        <v>192</v>
      </c>
      <c r="C69" s="80">
        <v>2489572.9500000002</v>
      </c>
      <c r="D69" s="81">
        <v>8774190</v>
      </c>
      <c r="E69" s="81">
        <v>8774190</v>
      </c>
      <c r="F69" s="80">
        <v>1452007.66</v>
      </c>
      <c r="G69" s="80">
        <v>58.323563485054699</v>
      </c>
      <c r="H69" s="80">
        <v>16.548623405693299</v>
      </c>
      <c r="I69" s="40"/>
      <c r="J69" s="40"/>
      <c r="K69" s="40"/>
    </row>
    <row r="70" spans="1:11" x14ac:dyDescent="0.25">
      <c r="A70" s="89" t="s">
        <v>193</v>
      </c>
      <c r="B70" s="87" t="s">
        <v>194</v>
      </c>
      <c r="C70" s="88"/>
      <c r="D70" s="85">
        <v>5000</v>
      </c>
      <c r="E70" s="85">
        <v>5000</v>
      </c>
      <c r="F70" s="88"/>
      <c r="G70" s="88"/>
      <c r="H70" s="88"/>
      <c r="I70" s="39"/>
      <c r="J70" s="39"/>
      <c r="K70" s="39"/>
    </row>
    <row r="71" spans="1:11" x14ac:dyDescent="0.25">
      <c r="A71" s="89" t="s">
        <v>195</v>
      </c>
      <c r="B71" s="87" t="s">
        <v>196</v>
      </c>
      <c r="C71" s="84">
        <v>1284206.6499999999</v>
      </c>
      <c r="D71" s="85">
        <v>5445001</v>
      </c>
      <c r="E71" s="85">
        <v>5445001</v>
      </c>
      <c r="F71" s="84">
        <v>1429200.9</v>
      </c>
      <c r="G71" s="84">
        <v>111.290569940593</v>
      </c>
      <c r="H71" s="84">
        <v>26.2479455926638</v>
      </c>
      <c r="I71" s="39"/>
      <c r="J71" s="39"/>
      <c r="K71" s="39"/>
    </row>
    <row r="72" spans="1:11" x14ac:dyDescent="0.25">
      <c r="A72" s="99" t="s">
        <v>197</v>
      </c>
      <c r="B72" s="87" t="s">
        <v>198</v>
      </c>
      <c r="C72" s="84">
        <v>946543.26</v>
      </c>
      <c r="D72" s="88"/>
      <c r="E72" s="88"/>
      <c r="F72" s="84">
        <v>1416466.5</v>
      </c>
      <c r="G72" s="84">
        <v>149.64625071652799</v>
      </c>
      <c r="H72" s="88"/>
      <c r="I72" s="39"/>
      <c r="J72" s="39"/>
      <c r="K72" s="39"/>
    </row>
    <row r="73" spans="1:11" x14ac:dyDescent="0.25">
      <c r="A73" s="100" t="s">
        <v>199</v>
      </c>
      <c r="B73" s="87" t="s">
        <v>200</v>
      </c>
      <c r="C73" s="84">
        <v>946543.26</v>
      </c>
      <c r="D73" s="88"/>
      <c r="E73" s="88"/>
      <c r="F73" s="84">
        <v>1416466.5</v>
      </c>
      <c r="G73" s="84">
        <v>149.64625071652799</v>
      </c>
      <c r="H73" s="88"/>
      <c r="I73" s="39"/>
      <c r="J73" s="39"/>
      <c r="K73" s="39"/>
    </row>
    <row r="74" spans="1:11" x14ac:dyDescent="0.25">
      <c r="A74" s="99" t="s">
        <v>201</v>
      </c>
      <c r="B74" s="87" t="s">
        <v>202</v>
      </c>
      <c r="C74" s="84">
        <v>235017.7</v>
      </c>
      <c r="D74" s="88"/>
      <c r="E74" s="88"/>
      <c r="F74" s="84">
        <v>12734.4</v>
      </c>
      <c r="G74" s="84">
        <v>5.4184855013047999</v>
      </c>
      <c r="H74" s="88"/>
      <c r="I74" s="39"/>
      <c r="J74" s="39"/>
      <c r="K74" s="39"/>
    </row>
    <row r="75" spans="1:11" x14ac:dyDescent="0.25">
      <c r="A75" s="100" t="s">
        <v>203</v>
      </c>
      <c r="B75" s="87" t="s">
        <v>204</v>
      </c>
      <c r="C75" s="84">
        <v>235017.7</v>
      </c>
      <c r="D75" s="88"/>
      <c r="E75" s="88"/>
      <c r="F75" s="84">
        <v>4096.2700000000004</v>
      </c>
      <c r="G75" s="84">
        <v>1.74296233858131</v>
      </c>
      <c r="H75" s="88"/>
      <c r="I75" s="39"/>
      <c r="J75" s="39"/>
      <c r="K75" s="39"/>
    </row>
    <row r="76" spans="1:11" x14ac:dyDescent="0.25">
      <c r="A76" s="100" t="s">
        <v>205</v>
      </c>
      <c r="B76" s="87" t="s">
        <v>206</v>
      </c>
      <c r="C76" s="88"/>
      <c r="D76" s="88"/>
      <c r="E76" s="88"/>
      <c r="F76" s="84">
        <v>8638.1299999999992</v>
      </c>
      <c r="G76" s="88"/>
      <c r="H76" s="88"/>
      <c r="I76" s="39"/>
      <c r="J76" s="39"/>
      <c r="K76" s="39"/>
    </row>
    <row r="77" spans="1:11" x14ac:dyDescent="0.25">
      <c r="A77" s="99" t="s">
        <v>207</v>
      </c>
      <c r="B77" s="87" t="s">
        <v>208</v>
      </c>
      <c r="C77" s="84">
        <v>102645.69</v>
      </c>
      <c r="D77" s="88"/>
      <c r="E77" s="88"/>
      <c r="F77" s="88"/>
      <c r="G77" s="88"/>
      <c r="H77" s="88"/>
      <c r="I77" s="39"/>
      <c r="J77" s="39"/>
      <c r="K77" s="39"/>
    </row>
    <row r="78" spans="1:11" x14ac:dyDescent="0.25">
      <c r="A78" s="100" t="s">
        <v>209</v>
      </c>
      <c r="B78" s="87" t="s">
        <v>210</v>
      </c>
      <c r="C78" s="84">
        <v>102645.69</v>
      </c>
      <c r="D78" s="88"/>
      <c r="E78" s="88"/>
      <c r="F78" s="88"/>
      <c r="G78" s="88"/>
      <c r="H78" s="88"/>
      <c r="I78" s="39"/>
      <c r="J78" s="39"/>
      <c r="K78" s="39"/>
    </row>
    <row r="79" spans="1:11" x14ac:dyDescent="0.25">
      <c r="A79" s="89" t="s">
        <v>211</v>
      </c>
      <c r="B79" s="87" t="s">
        <v>212</v>
      </c>
      <c r="C79" s="84">
        <v>1205366.3</v>
      </c>
      <c r="D79" s="85">
        <v>3324189</v>
      </c>
      <c r="E79" s="85">
        <v>3324189</v>
      </c>
      <c r="F79" s="84">
        <v>22806.76</v>
      </c>
      <c r="G79" s="84">
        <v>1.8921020108161299</v>
      </c>
      <c r="H79" s="84">
        <v>0.68608493680714</v>
      </c>
      <c r="I79" s="39"/>
      <c r="J79" s="39"/>
      <c r="K79" s="39"/>
    </row>
    <row r="80" spans="1:11" x14ac:dyDescent="0.25">
      <c r="A80" s="99" t="s">
        <v>213</v>
      </c>
      <c r="B80" s="87" t="s">
        <v>214</v>
      </c>
      <c r="C80" s="84">
        <v>1203806.81</v>
      </c>
      <c r="D80" s="88"/>
      <c r="E80" s="88"/>
      <c r="F80" s="84">
        <v>22806.76</v>
      </c>
      <c r="G80" s="84">
        <v>1.8945531633933901</v>
      </c>
      <c r="H80" s="88"/>
      <c r="I80" s="39"/>
      <c r="J80" s="39"/>
      <c r="K80" s="39"/>
    </row>
    <row r="81" spans="1:11" x14ac:dyDescent="0.25">
      <c r="A81" s="100" t="s">
        <v>215</v>
      </c>
      <c r="B81" s="87" t="s">
        <v>214</v>
      </c>
      <c r="C81" s="84">
        <v>1203806.81</v>
      </c>
      <c r="D81" s="88"/>
      <c r="E81" s="88"/>
      <c r="F81" s="84">
        <v>22806.76</v>
      </c>
      <c r="G81" s="84">
        <v>1.8945531633933901</v>
      </c>
      <c r="H81" s="88"/>
      <c r="I81" s="39"/>
      <c r="J81" s="39"/>
      <c r="K81" s="39"/>
    </row>
    <row r="82" spans="1:11" x14ac:dyDescent="0.25">
      <c r="A82" s="99" t="s">
        <v>216</v>
      </c>
      <c r="B82" s="87" t="s">
        <v>217</v>
      </c>
      <c r="C82" s="84">
        <v>1559.49</v>
      </c>
      <c r="D82" s="88"/>
      <c r="E82" s="88"/>
      <c r="F82" s="88"/>
      <c r="G82" s="88"/>
      <c r="H82" s="88"/>
      <c r="I82" s="39"/>
      <c r="J82" s="39"/>
      <c r="K82" s="39"/>
    </row>
    <row r="83" spans="1:11" x14ac:dyDescent="0.25">
      <c r="A83" s="100" t="s">
        <v>218</v>
      </c>
      <c r="B83" s="87" t="s">
        <v>217</v>
      </c>
      <c r="C83" s="84">
        <v>1559.49</v>
      </c>
      <c r="D83" s="88"/>
      <c r="E83" s="88"/>
      <c r="F83" s="88"/>
      <c r="G83" s="88"/>
      <c r="H83" s="88"/>
      <c r="I83" s="39"/>
      <c r="J83" s="39"/>
      <c r="K83" s="39"/>
    </row>
    <row r="84" spans="1:11" x14ac:dyDescent="0.25">
      <c r="A84" s="35"/>
      <c r="B84" s="36"/>
      <c r="C84" s="38"/>
      <c r="D84" s="37"/>
      <c r="E84" s="37"/>
      <c r="F84" s="38"/>
      <c r="G84" s="38"/>
      <c r="H84" s="38"/>
      <c r="I84" s="35"/>
      <c r="J84" s="35"/>
      <c r="K84" s="35"/>
    </row>
    <row r="85" spans="1:11" x14ac:dyDescent="0.25">
      <c r="A85" s="35"/>
      <c r="B85" s="36"/>
      <c r="C85" s="38"/>
      <c r="D85" s="37"/>
      <c r="E85" s="37"/>
      <c r="F85" s="38"/>
      <c r="G85" s="38"/>
      <c r="H85" s="38"/>
      <c r="I85" s="35"/>
      <c r="J85" s="35"/>
      <c r="K85" s="35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888D-3C0F-4218-AA64-85DC3ED57EEF}">
  <dimension ref="A2:H37"/>
  <sheetViews>
    <sheetView topLeftCell="A9" workbookViewId="0">
      <selection activeCell="A7" sqref="A7:G36"/>
    </sheetView>
  </sheetViews>
  <sheetFormatPr defaultRowHeight="15" x14ac:dyDescent="0.25"/>
  <cols>
    <col min="1" max="1" width="37.5703125" customWidth="1"/>
    <col min="2" max="2" width="21.5703125" customWidth="1"/>
    <col min="3" max="3" width="19.85546875" customWidth="1"/>
    <col min="4" max="4" width="22" customWidth="1"/>
    <col min="5" max="5" width="27.7109375" customWidth="1"/>
    <col min="6" max="6" width="10.7109375" customWidth="1"/>
    <col min="7" max="7" width="11.7109375" customWidth="1"/>
  </cols>
  <sheetData>
    <row r="2" spans="1:8" ht="18" x14ac:dyDescent="0.25">
      <c r="A2" s="2"/>
      <c r="B2" s="2"/>
      <c r="C2" s="2"/>
      <c r="D2" s="2"/>
      <c r="E2" s="2"/>
      <c r="F2" s="2"/>
      <c r="G2" s="2"/>
      <c r="H2" s="31"/>
    </row>
    <row r="3" spans="1:8" ht="15.75" x14ac:dyDescent="0.25">
      <c r="A3" s="130" t="s">
        <v>219</v>
      </c>
      <c r="B3" s="130"/>
      <c r="C3" s="130"/>
      <c r="D3" s="130"/>
      <c r="E3" s="130"/>
      <c r="F3" s="130"/>
      <c r="G3" s="130"/>
      <c r="H3" s="41"/>
    </row>
    <row r="4" spans="1:8" ht="18" x14ac:dyDescent="0.25">
      <c r="A4" s="2"/>
      <c r="B4" s="2"/>
      <c r="C4" s="2"/>
      <c r="D4" s="2"/>
      <c r="E4" s="2"/>
      <c r="F4" s="2"/>
      <c r="G4" s="2"/>
      <c r="H4" s="31"/>
    </row>
    <row r="5" spans="1:8" ht="42.75" x14ac:dyDescent="0.25">
      <c r="A5" s="60" t="s">
        <v>4</v>
      </c>
      <c r="B5" s="61" t="str">
        <f t="shared" ref="B5:G5" si="0">UPPER(B9)</f>
        <v>OSTVARENJE/IZVRŠENJE 
01.2023. - 06.2023.</v>
      </c>
      <c r="C5" s="61" t="str">
        <f t="shared" si="0"/>
        <v>IZVORNI PLAN ILI REBALANS 
2024.</v>
      </c>
      <c r="D5" s="61" t="str">
        <f t="shared" si="0"/>
        <v>TEKUĆI PLAN 
2024.</v>
      </c>
      <c r="E5" s="61" t="str">
        <f t="shared" si="0"/>
        <v>OSTVARENJE/IZVRŠENJE 
01.2024. - 06.2024.</v>
      </c>
      <c r="F5" s="61" t="str">
        <f t="shared" si="0"/>
        <v>INDEKS
(5)/(2)</v>
      </c>
      <c r="G5" s="61" t="str">
        <f t="shared" si="0"/>
        <v>INDEKS
(5)/(4)</v>
      </c>
      <c r="H5" s="32"/>
    </row>
    <row r="6" spans="1:8" x14ac:dyDescent="0.25">
      <c r="A6" s="63">
        <v>1</v>
      </c>
      <c r="B6" s="64">
        <v>2</v>
      </c>
      <c r="C6" s="64">
        <v>3</v>
      </c>
      <c r="D6" s="64">
        <v>4.3333333333333304</v>
      </c>
      <c r="E6" s="64">
        <v>5.0833333333333304</v>
      </c>
      <c r="F6" s="64">
        <v>6</v>
      </c>
      <c r="G6" s="64">
        <v>7</v>
      </c>
    </row>
    <row r="7" spans="1:8" x14ac:dyDescent="0.25">
      <c r="A7" s="46"/>
      <c r="B7" s="46"/>
      <c r="C7" s="46"/>
      <c r="D7" s="46"/>
      <c r="E7" s="46"/>
      <c r="F7" s="46"/>
      <c r="G7" s="46"/>
    </row>
    <row r="8" spans="1:8" x14ac:dyDescent="0.25">
      <c r="A8" s="46"/>
      <c r="B8" s="46"/>
      <c r="C8" s="46"/>
      <c r="D8" s="46"/>
      <c r="E8" s="46"/>
      <c r="F8" s="46"/>
      <c r="G8" s="46"/>
      <c r="H8" s="35"/>
    </row>
    <row r="9" spans="1:8" ht="38.25" x14ac:dyDescent="0.25">
      <c r="A9" s="101" t="s">
        <v>31</v>
      </c>
      <c r="B9" s="73" t="s">
        <v>32</v>
      </c>
      <c r="C9" s="73" t="s">
        <v>33</v>
      </c>
      <c r="D9" s="73" t="s">
        <v>34</v>
      </c>
      <c r="E9" s="73" t="s">
        <v>35</v>
      </c>
      <c r="F9" s="73" t="s">
        <v>36</v>
      </c>
      <c r="G9" s="73" t="s">
        <v>37</v>
      </c>
      <c r="H9" s="34"/>
    </row>
    <row r="10" spans="1:8" x14ac:dyDescent="0.25">
      <c r="A10" s="101" t="s">
        <v>45</v>
      </c>
      <c r="B10" s="102" t="s">
        <v>38</v>
      </c>
      <c r="C10" s="102" t="s">
        <v>38</v>
      </c>
      <c r="D10" s="102" t="s">
        <v>38</v>
      </c>
      <c r="E10" s="102" t="s">
        <v>38</v>
      </c>
      <c r="F10" s="102" t="s">
        <v>31</v>
      </c>
      <c r="G10" s="102" t="s">
        <v>31</v>
      </c>
      <c r="H10" s="34"/>
    </row>
    <row r="11" spans="1:8" x14ac:dyDescent="0.25">
      <c r="A11" s="75" t="s">
        <v>46</v>
      </c>
      <c r="B11" s="80">
        <v>291742563.64999998</v>
      </c>
      <c r="C11" s="81">
        <v>857364351</v>
      </c>
      <c r="D11" s="81">
        <v>814160351</v>
      </c>
      <c r="E11" s="80">
        <v>376378574.44</v>
      </c>
      <c r="F11" s="80">
        <v>129.01051177830101</v>
      </c>
      <c r="G11" s="80">
        <v>46.229047383320697</v>
      </c>
      <c r="H11" s="33"/>
    </row>
    <row r="12" spans="1:8" x14ac:dyDescent="0.25">
      <c r="A12" s="78" t="s">
        <v>220</v>
      </c>
      <c r="B12" s="80">
        <v>270240798.5</v>
      </c>
      <c r="C12" s="81">
        <v>787969651</v>
      </c>
      <c r="D12" s="81">
        <v>744765651</v>
      </c>
      <c r="E12" s="80">
        <v>353708376.88</v>
      </c>
      <c r="F12" s="80">
        <v>130.886372022025</v>
      </c>
      <c r="G12" s="80">
        <v>47.492573859317297</v>
      </c>
      <c r="H12" s="33"/>
    </row>
    <row r="13" spans="1:8" x14ac:dyDescent="0.25">
      <c r="A13" s="82" t="s">
        <v>221</v>
      </c>
      <c r="B13" s="84">
        <v>270182711.70999998</v>
      </c>
      <c r="C13" s="85">
        <v>787969651</v>
      </c>
      <c r="D13" s="85">
        <v>744765651</v>
      </c>
      <c r="E13" s="84">
        <v>353708376.88</v>
      </c>
      <c r="F13" s="84">
        <v>130.91451138430099</v>
      </c>
      <c r="G13" s="84">
        <v>47.492573859317297</v>
      </c>
      <c r="H13" s="34"/>
    </row>
    <row r="14" spans="1:8" x14ac:dyDescent="0.25">
      <c r="A14" s="82" t="s">
        <v>222</v>
      </c>
      <c r="B14" s="84">
        <v>58086.79</v>
      </c>
      <c r="C14" s="88"/>
      <c r="D14" s="88"/>
      <c r="E14" s="88"/>
      <c r="F14" s="88"/>
      <c r="G14" s="88"/>
      <c r="H14" s="34"/>
    </row>
    <row r="15" spans="1:8" x14ac:dyDescent="0.25">
      <c r="A15" s="78" t="s">
        <v>223</v>
      </c>
      <c r="B15" s="80">
        <v>978.24</v>
      </c>
      <c r="C15" s="103"/>
      <c r="D15" s="103"/>
      <c r="E15" s="80">
        <v>13891.59</v>
      </c>
      <c r="F15" s="80">
        <v>1420.0594946025501</v>
      </c>
      <c r="G15" s="103"/>
      <c r="H15" s="33"/>
    </row>
    <row r="16" spans="1:8" x14ac:dyDescent="0.25">
      <c r="A16" s="82" t="s">
        <v>224</v>
      </c>
      <c r="B16" s="84">
        <v>978.24</v>
      </c>
      <c r="C16" s="88"/>
      <c r="D16" s="88"/>
      <c r="E16" s="84">
        <v>13891.59</v>
      </c>
      <c r="F16" s="84">
        <v>1420.0594946025501</v>
      </c>
      <c r="G16" s="88"/>
      <c r="H16" s="34"/>
    </row>
    <row r="17" spans="1:8" x14ac:dyDescent="0.25">
      <c r="A17" s="78" t="s">
        <v>225</v>
      </c>
      <c r="B17" s="80">
        <v>19537238.059999999</v>
      </c>
      <c r="C17" s="81">
        <v>64000000</v>
      </c>
      <c r="D17" s="81">
        <v>64000000</v>
      </c>
      <c r="E17" s="80">
        <v>21142694.280000001</v>
      </c>
      <c r="F17" s="80">
        <v>108.21741647959399</v>
      </c>
      <c r="G17" s="80">
        <v>33.035459812500001</v>
      </c>
      <c r="H17" s="33"/>
    </row>
    <row r="18" spans="1:8" x14ac:dyDescent="0.25">
      <c r="A18" s="82" t="s">
        <v>226</v>
      </c>
      <c r="B18" s="84">
        <v>19537238.059999999</v>
      </c>
      <c r="C18" s="85">
        <v>64000000</v>
      </c>
      <c r="D18" s="85">
        <v>64000000</v>
      </c>
      <c r="E18" s="84">
        <v>21142694.280000001</v>
      </c>
      <c r="F18" s="84">
        <v>108.21741647959399</v>
      </c>
      <c r="G18" s="84">
        <v>33.035459812500001</v>
      </c>
      <c r="H18" s="34"/>
    </row>
    <row r="19" spans="1:8" x14ac:dyDescent="0.25">
      <c r="A19" s="78" t="s">
        <v>227</v>
      </c>
      <c r="B19" s="80">
        <v>1928404.67</v>
      </c>
      <c r="C19" s="81">
        <v>5394700</v>
      </c>
      <c r="D19" s="81">
        <v>5394700</v>
      </c>
      <c r="E19" s="80">
        <v>1513611.69</v>
      </c>
      <c r="F19" s="80">
        <v>78.490355968698196</v>
      </c>
      <c r="G19" s="80">
        <v>28.057383913841399</v>
      </c>
      <c r="H19" s="33"/>
    </row>
    <row r="20" spans="1:8" x14ac:dyDescent="0.25">
      <c r="A20" s="82" t="s">
        <v>228</v>
      </c>
      <c r="B20" s="84">
        <v>1427.73</v>
      </c>
      <c r="C20" s="85">
        <v>2260000</v>
      </c>
      <c r="D20" s="85">
        <v>2260000</v>
      </c>
      <c r="E20" s="84">
        <v>665982.66</v>
      </c>
      <c r="F20" s="84">
        <v>46646.2608476393</v>
      </c>
      <c r="G20" s="84">
        <v>29.468259292035398</v>
      </c>
      <c r="H20" s="34"/>
    </row>
    <row r="21" spans="1:8" x14ac:dyDescent="0.25">
      <c r="A21" s="82" t="s">
        <v>229</v>
      </c>
      <c r="B21" s="84">
        <v>1926976.94</v>
      </c>
      <c r="C21" s="88"/>
      <c r="D21" s="88"/>
      <c r="E21" s="88"/>
      <c r="F21" s="88"/>
      <c r="G21" s="88"/>
      <c r="H21" s="34"/>
    </row>
    <row r="22" spans="1:8" x14ac:dyDescent="0.25">
      <c r="A22" s="82" t="s">
        <v>230</v>
      </c>
      <c r="B22" s="88"/>
      <c r="C22" s="85">
        <v>3134700</v>
      </c>
      <c r="D22" s="85">
        <v>3134700</v>
      </c>
      <c r="E22" s="84">
        <v>847629.03</v>
      </c>
      <c r="F22" s="88"/>
      <c r="G22" s="84">
        <v>27.040196191023099</v>
      </c>
      <c r="H22" s="34"/>
    </row>
    <row r="23" spans="1:8" x14ac:dyDescent="0.25">
      <c r="A23" s="78" t="s">
        <v>231</v>
      </c>
      <c r="B23" s="80">
        <v>35144.18</v>
      </c>
      <c r="C23" s="103"/>
      <c r="D23" s="103"/>
      <c r="E23" s="103"/>
      <c r="F23" s="103"/>
      <c r="G23" s="103"/>
      <c r="H23" s="33"/>
    </row>
    <row r="24" spans="1:8" x14ac:dyDescent="0.25">
      <c r="A24" s="82" t="s">
        <v>232</v>
      </c>
      <c r="B24" s="84">
        <v>35144.18</v>
      </c>
      <c r="C24" s="88"/>
      <c r="D24" s="88"/>
      <c r="E24" s="88"/>
      <c r="F24" s="88"/>
      <c r="G24" s="88"/>
      <c r="H24" s="34"/>
    </row>
    <row r="25" spans="1:8" x14ac:dyDescent="0.25">
      <c r="A25" s="75" t="s">
        <v>87</v>
      </c>
      <c r="B25" s="80">
        <v>294553319.37</v>
      </c>
      <c r="C25" s="81">
        <v>845769456</v>
      </c>
      <c r="D25" s="81">
        <v>802565456</v>
      </c>
      <c r="E25" s="80">
        <v>380201550.57999998</v>
      </c>
      <c r="F25" s="80">
        <v>129.07732677845499</v>
      </c>
      <c r="G25" s="80">
        <v>47.373276252747203</v>
      </c>
      <c r="H25" s="33"/>
    </row>
    <row r="26" spans="1:8" x14ac:dyDescent="0.25">
      <c r="A26" s="78" t="s">
        <v>220</v>
      </c>
      <c r="B26" s="80">
        <v>270240798.5</v>
      </c>
      <c r="C26" s="81">
        <v>787969651</v>
      </c>
      <c r="D26" s="81">
        <v>744765651</v>
      </c>
      <c r="E26" s="80">
        <v>353708376.88</v>
      </c>
      <c r="F26" s="80">
        <v>130.886372022025</v>
      </c>
      <c r="G26" s="80">
        <v>47.492573859317297</v>
      </c>
      <c r="H26" s="33"/>
    </row>
    <row r="27" spans="1:8" x14ac:dyDescent="0.25">
      <c r="A27" s="82" t="s">
        <v>221</v>
      </c>
      <c r="B27" s="84">
        <v>270182711.70999998</v>
      </c>
      <c r="C27" s="85">
        <v>787969651</v>
      </c>
      <c r="D27" s="85">
        <v>744765651</v>
      </c>
      <c r="E27" s="84">
        <v>353708376.88</v>
      </c>
      <c r="F27" s="84">
        <v>130.91451138430099</v>
      </c>
      <c r="G27" s="84">
        <v>47.492573859317297</v>
      </c>
      <c r="H27" s="34"/>
    </row>
    <row r="28" spans="1:8" x14ac:dyDescent="0.25">
      <c r="A28" s="82" t="s">
        <v>222</v>
      </c>
      <c r="B28" s="84">
        <v>58086.79</v>
      </c>
      <c r="C28" s="88"/>
      <c r="D28" s="88"/>
      <c r="E28" s="88"/>
      <c r="F28" s="88"/>
      <c r="G28" s="88"/>
      <c r="H28" s="34"/>
    </row>
    <row r="29" spans="1:8" x14ac:dyDescent="0.25">
      <c r="A29" s="78" t="s">
        <v>225</v>
      </c>
      <c r="B29" s="80">
        <v>21583118.149999999</v>
      </c>
      <c r="C29" s="81">
        <v>53372339</v>
      </c>
      <c r="D29" s="81">
        <v>53372339</v>
      </c>
      <c r="E29" s="80">
        <v>24931189.199999999</v>
      </c>
      <c r="F29" s="80">
        <v>115.512452958517</v>
      </c>
      <c r="G29" s="80">
        <v>46.711816770855798</v>
      </c>
      <c r="H29" s="33"/>
    </row>
    <row r="30" spans="1:8" x14ac:dyDescent="0.25">
      <c r="A30" s="82" t="s">
        <v>226</v>
      </c>
      <c r="B30" s="84">
        <v>21583118.149999999</v>
      </c>
      <c r="C30" s="85">
        <v>53372339</v>
      </c>
      <c r="D30" s="85">
        <v>53372339</v>
      </c>
      <c r="E30" s="84">
        <v>24931189.199999999</v>
      </c>
      <c r="F30" s="84">
        <v>115.512452958517</v>
      </c>
      <c r="G30" s="84">
        <v>46.711816770855798</v>
      </c>
      <c r="H30" s="34"/>
    </row>
    <row r="31" spans="1:8" x14ac:dyDescent="0.25">
      <c r="A31" s="78" t="s">
        <v>227</v>
      </c>
      <c r="B31" s="80">
        <v>2684336.77</v>
      </c>
      <c r="C31" s="81">
        <v>4427466</v>
      </c>
      <c r="D31" s="81">
        <v>4427466</v>
      </c>
      <c r="E31" s="80">
        <v>1561984.5</v>
      </c>
      <c r="F31" s="80">
        <v>58.188842676397897</v>
      </c>
      <c r="G31" s="80">
        <v>35.2794239413696</v>
      </c>
      <c r="H31" s="33"/>
    </row>
    <row r="32" spans="1:8" x14ac:dyDescent="0.25">
      <c r="A32" s="82" t="s">
        <v>228</v>
      </c>
      <c r="B32" s="84">
        <v>757359.83</v>
      </c>
      <c r="C32" s="85">
        <v>1292766</v>
      </c>
      <c r="D32" s="85">
        <v>1292766</v>
      </c>
      <c r="E32" s="84">
        <v>714355.47</v>
      </c>
      <c r="F32" s="84">
        <v>94.321806056178104</v>
      </c>
      <c r="G32" s="84">
        <v>55.257909784137297</v>
      </c>
      <c r="H32" s="34"/>
    </row>
    <row r="33" spans="1:8" x14ac:dyDescent="0.25">
      <c r="A33" s="82" t="s">
        <v>229</v>
      </c>
      <c r="B33" s="84">
        <v>1926976.94</v>
      </c>
      <c r="C33" s="88"/>
      <c r="D33" s="88"/>
      <c r="E33" s="88"/>
      <c r="F33" s="88"/>
      <c r="G33" s="88"/>
      <c r="H33" s="34"/>
    </row>
    <row r="34" spans="1:8" x14ac:dyDescent="0.25">
      <c r="A34" s="82" t="s">
        <v>230</v>
      </c>
      <c r="B34" s="88"/>
      <c r="C34" s="85">
        <v>3134700</v>
      </c>
      <c r="D34" s="85">
        <v>3134700</v>
      </c>
      <c r="E34" s="84">
        <v>847629.03</v>
      </c>
      <c r="F34" s="88"/>
      <c r="G34" s="84">
        <v>27.040196191023099</v>
      </c>
      <c r="H34" s="34"/>
    </row>
    <row r="35" spans="1:8" x14ac:dyDescent="0.25">
      <c r="A35" s="78" t="s">
        <v>231</v>
      </c>
      <c r="B35" s="80">
        <v>45065.95</v>
      </c>
      <c r="C35" s="103"/>
      <c r="D35" s="103"/>
      <c r="E35" s="103"/>
      <c r="F35" s="103"/>
      <c r="G35" s="103"/>
      <c r="H35" s="33"/>
    </row>
    <row r="36" spans="1:8" x14ac:dyDescent="0.25">
      <c r="A36" s="82" t="s">
        <v>232</v>
      </c>
      <c r="B36" s="84">
        <v>45065.95</v>
      </c>
      <c r="C36" s="88"/>
      <c r="D36" s="88"/>
      <c r="E36" s="88"/>
      <c r="F36" s="88"/>
      <c r="G36" s="88"/>
      <c r="H36" s="34"/>
    </row>
    <row r="37" spans="1:8" x14ac:dyDescent="0.25">
      <c r="A37" s="36"/>
      <c r="B37" s="38"/>
      <c r="C37" s="37"/>
      <c r="D37" s="37"/>
      <c r="E37" s="38"/>
      <c r="F37" s="38"/>
      <c r="G37" s="38"/>
      <c r="H37" s="35"/>
    </row>
  </sheetData>
  <mergeCells count="1">
    <mergeCell ref="A3:G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9505-21BC-4A24-B8E6-8C3A65E104E7}">
  <dimension ref="A2:K16"/>
  <sheetViews>
    <sheetView workbookViewId="0">
      <selection activeCell="A7" sqref="A7:H15"/>
    </sheetView>
  </sheetViews>
  <sheetFormatPr defaultRowHeight="15" x14ac:dyDescent="0.25"/>
  <cols>
    <col min="1" max="1" width="22.140625" customWidth="1"/>
    <col min="2" max="2" width="47" customWidth="1"/>
    <col min="3" max="3" width="19.7109375" customWidth="1"/>
    <col min="4" max="4" width="20.140625" customWidth="1"/>
    <col min="5" max="5" width="18.28515625" customWidth="1"/>
    <col min="6" max="6" width="20.140625" customWidth="1"/>
  </cols>
  <sheetData>
    <row r="2" spans="1:11" ht="18" x14ac:dyDescent="0.25">
      <c r="A2" s="2"/>
      <c r="B2" s="2"/>
      <c r="C2" s="2"/>
      <c r="D2" s="2"/>
      <c r="E2" s="2"/>
      <c r="F2" s="2"/>
      <c r="G2" s="2"/>
      <c r="H2" s="2"/>
      <c r="I2" s="31"/>
      <c r="J2" s="31"/>
      <c r="K2" s="31"/>
    </row>
    <row r="3" spans="1:11" ht="15.75" x14ac:dyDescent="0.25">
      <c r="A3" s="130" t="s">
        <v>233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1" ht="18" x14ac:dyDescent="0.25">
      <c r="A4" s="2"/>
      <c r="B4" s="2"/>
      <c r="C4" s="2"/>
      <c r="D4" s="2"/>
      <c r="E4" s="2"/>
      <c r="F4" s="2"/>
      <c r="G4" s="2"/>
      <c r="H4" s="2"/>
      <c r="I4" s="31"/>
      <c r="J4" s="31"/>
      <c r="K4" s="31"/>
    </row>
    <row r="5" spans="1:11" ht="42.75" x14ac:dyDescent="0.25">
      <c r="A5" s="139" t="s">
        <v>4</v>
      </c>
      <c r="B5" s="139"/>
      <c r="C5" s="61" t="str">
        <f t="shared" ref="C5:H5" si="0">UPPER(C8)</f>
        <v>OSTVARENJE/IZVRŠENJE 
01.2023. - 06.2023.</v>
      </c>
      <c r="D5" s="61" t="str">
        <f t="shared" si="0"/>
        <v>IZVORNI PLAN ILI REBALANS 
2024.</v>
      </c>
      <c r="E5" s="61" t="str">
        <f t="shared" si="0"/>
        <v>TEKUĆI PLAN 
2024.</v>
      </c>
      <c r="F5" s="61" t="str">
        <f t="shared" si="0"/>
        <v>OSTVARENJE/IZVRŠENJE 
01.2024. - 06.2024.</v>
      </c>
      <c r="G5" s="61" t="str">
        <f t="shared" si="0"/>
        <v>INDEKS
(5)/(2)</v>
      </c>
      <c r="H5" s="61" t="str">
        <f t="shared" si="0"/>
        <v>INDEKS
(5)/(4)</v>
      </c>
      <c r="I5" s="32"/>
      <c r="J5" s="32"/>
      <c r="K5" s="32"/>
    </row>
    <row r="6" spans="1:11" x14ac:dyDescent="0.25">
      <c r="A6" s="140">
        <v>1</v>
      </c>
      <c r="B6" s="140"/>
      <c r="C6" s="64">
        <v>2</v>
      </c>
      <c r="D6" s="64">
        <v>3</v>
      </c>
      <c r="E6" s="64">
        <v>4.3333333333333304</v>
      </c>
      <c r="F6" s="64">
        <v>5.0833333333333304</v>
      </c>
      <c r="G6" s="64">
        <v>6</v>
      </c>
      <c r="H6" s="64">
        <v>7</v>
      </c>
    </row>
    <row r="7" spans="1:11" x14ac:dyDescent="0.25">
      <c r="A7" s="69"/>
      <c r="B7" s="70" t="s">
        <v>234</v>
      </c>
      <c r="C7" s="71">
        <f t="shared" ref="C7:H7" si="1">C10</f>
        <v>294553319.37</v>
      </c>
      <c r="D7" s="71">
        <f t="shared" si="1"/>
        <v>845769456</v>
      </c>
      <c r="E7" s="71">
        <f t="shared" si="1"/>
        <v>802565456</v>
      </c>
      <c r="F7" s="71">
        <f t="shared" si="1"/>
        <v>380201550.57999998</v>
      </c>
      <c r="G7" s="71">
        <f t="shared" si="1"/>
        <v>129.07732677845499</v>
      </c>
      <c r="H7" s="71">
        <f t="shared" si="1"/>
        <v>47.373276252747203</v>
      </c>
    </row>
    <row r="8" spans="1:11" ht="38.25" x14ac:dyDescent="0.25">
      <c r="A8" s="72" t="s">
        <v>31</v>
      </c>
      <c r="B8" s="72" t="s">
        <v>31</v>
      </c>
      <c r="C8" s="73" t="s">
        <v>32</v>
      </c>
      <c r="D8" s="73" t="s">
        <v>33</v>
      </c>
      <c r="E8" s="73" t="s">
        <v>34</v>
      </c>
      <c r="F8" s="73" t="s">
        <v>35</v>
      </c>
      <c r="G8" s="73" t="s">
        <v>36</v>
      </c>
      <c r="H8" s="73" t="s">
        <v>37</v>
      </c>
    </row>
    <row r="9" spans="1:11" x14ac:dyDescent="0.25">
      <c r="A9" s="72" t="s">
        <v>235</v>
      </c>
      <c r="B9" s="72" t="s">
        <v>31</v>
      </c>
      <c r="C9" s="74" t="s">
        <v>38</v>
      </c>
      <c r="D9" s="74" t="s">
        <v>38</v>
      </c>
      <c r="E9" s="74" t="s">
        <v>38</v>
      </c>
      <c r="F9" s="74" t="s">
        <v>38</v>
      </c>
      <c r="G9" s="74" t="s">
        <v>31</v>
      </c>
      <c r="H9" s="74" t="s">
        <v>31</v>
      </c>
    </row>
    <row r="10" spans="1:11" x14ac:dyDescent="0.25">
      <c r="A10" s="75" t="s">
        <v>236</v>
      </c>
      <c r="B10" s="95" t="s">
        <v>237</v>
      </c>
      <c r="C10" s="84">
        <v>294553319.37</v>
      </c>
      <c r="D10" s="85">
        <v>845769456</v>
      </c>
      <c r="E10" s="85">
        <v>802565456</v>
      </c>
      <c r="F10" s="84">
        <v>380201550.57999998</v>
      </c>
      <c r="G10" s="84">
        <v>129.07732677845499</v>
      </c>
      <c r="H10" s="84">
        <v>47.373276252747203</v>
      </c>
    </row>
    <row r="11" spans="1:11" x14ac:dyDescent="0.25">
      <c r="A11" s="78" t="s">
        <v>238</v>
      </c>
      <c r="B11" s="79" t="s">
        <v>239</v>
      </c>
      <c r="C11" s="80">
        <v>294553319.37</v>
      </c>
      <c r="D11" s="81">
        <v>845769456</v>
      </c>
      <c r="E11" s="81">
        <v>802565456</v>
      </c>
      <c r="F11" s="80">
        <v>380201550.57999998</v>
      </c>
      <c r="G11" s="80">
        <v>129.07732677845499</v>
      </c>
      <c r="H11" s="80">
        <v>47.373276252747203</v>
      </c>
      <c r="I11" s="33"/>
      <c r="J11" s="33"/>
      <c r="K11" s="33"/>
    </row>
    <row r="12" spans="1:11" x14ac:dyDescent="0.25">
      <c r="A12" s="82" t="s">
        <v>240</v>
      </c>
      <c r="B12" s="83" t="s">
        <v>241</v>
      </c>
      <c r="C12" s="84">
        <v>73114312.489999995</v>
      </c>
      <c r="D12" s="85">
        <v>460804436</v>
      </c>
      <c r="E12" s="85">
        <v>441961436</v>
      </c>
      <c r="F12" s="84">
        <v>193668791.15000001</v>
      </c>
      <c r="G12" s="84">
        <v>264.88492410632801</v>
      </c>
      <c r="H12" s="84">
        <v>43.820291856866902</v>
      </c>
      <c r="I12" s="34"/>
      <c r="J12" s="34"/>
      <c r="K12" s="34"/>
    </row>
    <row r="13" spans="1:11" x14ac:dyDescent="0.25">
      <c r="A13" s="82" t="s">
        <v>242</v>
      </c>
      <c r="B13" s="83" t="s">
        <v>243</v>
      </c>
      <c r="C13" s="84">
        <v>122929036.27</v>
      </c>
      <c r="D13" s="85">
        <v>171752156</v>
      </c>
      <c r="E13" s="85">
        <v>150391156</v>
      </c>
      <c r="F13" s="84">
        <v>76171316.140000001</v>
      </c>
      <c r="G13" s="84">
        <v>61.9636486636877</v>
      </c>
      <c r="H13" s="84">
        <v>50.648800212693402</v>
      </c>
      <c r="I13" s="34"/>
      <c r="J13" s="34"/>
      <c r="K13" s="34"/>
    </row>
    <row r="14" spans="1:11" ht="25.5" x14ac:dyDescent="0.25">
      <c r="A14" s="82" t="s">
        <v>244</v>
      </c>
      <c r="B14" s="83" t="s">
        <v>245</v>
      </c>
      <c r="C14" s="84">
        <v>60829134.240000002</v>
      </c>
      <c r="D14" s="85">
        <v>119765864</v>
      </c>
      <c r="E14" s="85">
        <v>116765864</v>
      </c>
      <c r="F14" s="84">
        <v>66092757.090000004</v>
      </c>
      <c r="G14" s="84">
        <v>108.653128004802</v>
      </c>
      <c r="H14" s="84">
        <v>56.602807383842901</v>
      </c>
      <c r="I14" s="34"/>
      <c r="J14" s="34"/>
      <c r="K14" s="34"/>
    </row>
    <row r="15" spans="1:11" x14ac:dyDescent="0.25">
      <c r="A15" s="82" t="s">
        <v>246</v>
      </c>
      <c r="B15" s="83" t="s">
        <v>247</v>
      </c>
      <c r="C15" s="84">
        <v>37680836.369999997</v>
      </c>
      <c r="D15" s="85">
        <v>93447000</v>
      </c>
      <c r="E15" s="85">
        <v>93447000</v>
      </c>
      <c r="F15" s="84">
        <v>44268686.200000003</v>
      </c>
      <c r="G15" s="84">
        <v>117.48328982221</v>
      </c>
      <c r="H15" s="84">
        <v>47.373041617173399</v>
      </c>
      <c r="I15" s="39"/>
      <c r="J15" s="39"/>
      <c r="K15" s="39"/>
    </row>
    <row r="16" spans="1:11" x14ac:dyDescent="0.25">
      <c r="A16" s="35"/>
      <c r="B16" s="36"/>
      <c r="C16" s="38"/>
      <c r="D16" s="37"/>
      <c r="E16" s="37"/>
      <c r="F16" s="38"/>
      <c r="G16" s="38"/>
      <c r="H16" s="38"/>
      <c r="I16" s="35"/>
      <c r="J16" s="35"/>
      <c r="K16" s="35"/>
    </row>
  </sheetData>
  <mergeCells count="3">
    <mergeCell ref="A3:K3"/>
    <mergeCell ref="A5:B5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1694-A68A-4FA0-9615-0D01CC1F37C8}">
  <dimension ref="A2:I17"/>
  <sheetViews>
    <sheetView workbookViewId="0">
      <selection activeCell="B19" sqref="B19"/>
    </sheetView>
  </sheetViews>
  <sheetFormatPr defaultRowHeight="15" x14ac:dyDescent="0.25"/>
  <cols>
    <col min="1" max="1" width="15.140625" customWidth="1"/>
    <col min="2" max="2" width="54.5703125" customWidth="1"/>
    <col min="3" max="3" width="22.7109375" customWidth="1"/>
    <col min="4" max="4" width="22.85546875" customWidth="1"/>
    <col min="5" max="5" width="28.5703125" customWidth="1"/>
    <col min="6" max="6" width="12.7109375" customWidth="1"/>
  </cols>
  <sheetData>
    <row r="2" spans="1:9" ht="18" x14ac:dyDescent="0.25">
      <c r="A2" s="2"/>
      <c r="B2" s="2"/>
      <c r="C2" s="2"/>
      <c r="D2" s="2"/>
      <c r="E2" s="2"/>
      <c r="F2" s="2"/>
      <c r="G2" s="31"/>
      <c r="H2" s="31"/>
      <c r="I2" s="31"/>
    </row>
    <row r="3" spans="1:9" ht="15.75" x14ac:dyDescent="0.25">
      <c r="A3" s="130" t="s">
        <v>248</v>
      </c>
      <c r="B3" s="130"/>
      <c r="C3" s="130"/>
      <c r="D3" s="130"/>
      <c r="E3" s="130"/>
      <c r="F3" s="130"/>
      <c r="G3" s="130"/>
      <c r="H3" s="130"/>
      <c r="I3" s="130"/>
    </row>
    <row r="4" spans="1:9" ht="15.75" x14ac:dyDescent="0.25">
      <c r="A4" s="130" t="s">
        <v>249</v>
      </c>
      <c r="B4" s="130"/>
      <c r="C4" s="130"/>
      <c r="D4" s="130"/>
      <c r="E4" s="130"/>
      <c r="F4" s="130"/>
      <c r="G4" s="130"/>
      <c r="H4" s="130"/>
      <c r="I4" s="130"/>
    </row>
    <row r="5" spans="1:9" ht="18" x14ac:dyDescent="0.25">
      <c r="A5" s="2"/>
      <c r="B5" s="2"/>
      <c r="C5" s="2"/>
      <c r="D5" s="2"/>
      <c r="E5" s="2"/>
      <c r="F5" s="2"/>
      <c r="G5" s="31"/>
      <c r="H5" s="31"/>
      <c r="I5" s="31"/>
    </row>
    <row r="6" spans="1:9" ht="42.75" x14ac:dyDescent="0.25">
      <c r="A6" s="139" t="s">
        <v>4</v>
      </c>
      <c r="B6" s="139"/>
      <c r="C6" s="66" t="str">
        <f>UPPER(C9)</f>
        <v>IZVORNI PLAN ILI REBALANS 
2024.</v>
      </c>
      <c r="D6" s="66" t="str">
        <f>UPPER(D9)</f>
        <v>TEKUĆI PLAN 
2024.</v>
      </c>
      <c r="E6" s="66" t="str">
        <f>UPPER(E9)</f>
        <v>OSTVARENJE/IZVRŠENJE 
01.2024. - 06.2024.</v>
      </c>
      <c r="F6" s="66" t="s">
        <v>250</v>
      </c>
      <c r="G6" s="32"/>
      <c r="H6" s="32"/>
      <c r="I6" s="32"/>
    </row>
    <row r="7" spans="1:9" x14ac:dyDescent="0.25">
      <c r="A7" s="140">
        <v>1</v>
      </c>
      <c r="B7" s="140"/>
      <c r="C7" s="64">
        <v>2</v>
      </c>
      <c r="D7" s="64">
        <v>3</v>
      </c>
      <c r="E7" s="64">
        <v>4.3333333333333304</v>
      </c>
      <c r="F7" s="64">
        <v>5.0833333333333304</v>
      </c>
    </row>
    <row r="8" spans="1:9" x14ac:dyDescent="0.25">
      <c r="A8" s="104"/>
      <c r="B8" s="104"/>
      <c r="C8" s="104"/>
      <c r="D8" s="104"/>
      <c r="E8" s="104"/>
      <c r="F8" s="104"/>
      <c r="G8" s="34"/>
      <c r="H8" s="34"/>
      <c r="I8" s="34"/>
    </row>
    <row r="9" spans="1:9" ht="25.5" x14ac:dyDescent="0.25">
      <c r="A9" s="101" t="s">
        <v>31</v>
      </c>
      <c r="B9" s="101" t="s">
        <v>31</v>
      </c>
      <c r="C9" s="73" t="s">
        <v>33</v>
      </c>
      <c r="D9" s="73" t="s">
        <v>34</v>
      </c>
      <c r="E9" s="73" t="s">
        <v>35</v>
      </c>
      <c r="F9" s="73" t="s">
        <v>37</v>
      </c>
      <c r="G9" s="34"/>
      <c r="H9" s="34"/>
      <c r="I9" s="34"/>
    </row>
    <row r="10" spans="1:9" x14ac:dyDescent="0.25">
      <c r="A10" s="101" t="s">
        <v>251</v>
      </c>
      <c r="B10" s="101" t="s">
        <v>31</v>
      </c>
      <c r="C10" s="102" t="s">
        <v>38</v>
      </c>
      <c r="D10" s="102" t="s">
        <v>38</v>
      </c>
      <c r="E10" s="102" t="s">
        <v>38</v>
      </c>
      <c r="F10" s="102" t="s">
        <v>31</v>
      </c>
      <c r="G10" s="34"/>
      <c r="H10" s="34"/>
      <c r="I10" s="34"/>
    </row>
    <row r="11" spans="1:9" x14ac:dyDescent="0.25">
      <c r="A11" s="105" t="s">
        <v>252</v>
      </c>
      <c r="B11" s="105" t="s">
        <v>31</v>
      </c>
      <c r="C11" s="77">
        <v>845769456</v>
      </c>
      <c r="D11" s="77">
        <v>802565456</v>
      </c>
      <c r="E11" s="76">
        <v>380201550.57999998</v>
      </c>
      <c r="F11" s="76">
        <v>47.373276252747203</v>
      </c>
      <c r="G11" s="34"/>
      <c r="H11" s="34"/>
      <c r="I11" s="34"/>
    </row>
    <row r="12" spans="1:9" x14ac:dyDescent="0.25">
      <c r="A12" s="75" t="s">
        <v>253</v>
      </c>
      <c r="B12" s="95" t="s">
        <v>254</v>
      </c>
      <c r="C12" s="106">
        <v>845769456</v>
      </c>
      <c r="D12" s="106">
        <v>802565456</v>
      </c>
      <c r="E12" s="107">
        <v>380201550.57999998</v>
      </c>
      <c r="F12" s="107">
        <v>47.373276252747203</v>
      </c>
      <c r="G12" s="33"/>
      <c r="H12" s="33"/>
      <c r="I12" s="33"/>
    </row>
    <row r="13" spans="1:9" x14ac:dyDescent="0.25">
      <c r="A13" s="94" t="s">
        <v>255</v>
      </c>
      <c r="B13" s="96" t="s">
        <v>256</v>
      </c>
      <c r="C13" s="85">
        <v>787969651</v>
      </c>
      <c r="D13" s="85">
        <v>744765651</v>
      </c>
      <c r="E13" s="84">
        <v>353708376.88</v>
      </c>
      <c r="F13" s="84">
        <v>47.492573859317297</v>
      </c>
      <c r="G13" s="39"/>
      <c r="H13" s="39"/>
      <c r="I13" s="39"/>
    </row>
    <row r="14" spans="1:9" x14ac:dyDescent="0.25">
      <c r="A14" s="94" t="s">
        <v>257</v>
      </c>
      <c r="B14" s="96" t="s">
        <v>258</v>
      </c>
      <c r="C14" s="85">
        <v>53372339</v>
      </c>
      <c r="D14" s="85">
        <v>53372339</v>
      </c>
      <c r="E14" s="84">
        <v>24931189.199999999</v>
      </c>
      <c r="F14" s="84">
        <v>46.711816770855798</v>
      </c>
      <c r="G14" s="39"/>
      <c r="H14" s="39"/>
      <c r="I14" s="39"/>
    </row>
    <row r="15" spans="1:9" x14ac:dyDescent="0.25">
      <c r="A15" s="94" t="s">
        <v>259</v>
      </c>
      <c r="B15" s="96" t="s">
        <v>260</v>
      </c>
      <c r="C15" s="85">
        <v>1292766</v>
      </c>
      <c r="D15" s="85">
        <v>1292766</v>
      </c>
      <c r="E15" s="84">
        <v>714355.47</v>
      </c>
      <c r="F15" s="84">
        <v>55.257909784137297</v>
      </c>
      <c r="G15" s="39"/>
      <c r="H15" s="39"/>
      <c r="I15" s="39"/>
    </row>
    <row r="16" spans="1:9" x14ac:dyDescent="0.25">
      <c r="A16" s="94" t="s">
        <v>261</v>
      </c>
      <c r="B16" s="96" t="s">
        <v>262</v>
      </c>
      <c r="C16" s="85">
        <v>3134700</v>
      </c>
      <c r="D16" s="85">
        <v>3134700</v>
      </c>
      <c r="E16" s="84">
        <v>847629.03</v>
      </c>
      <c r="F16" s="84">
        <v>27.040196191023099</v>
      </c>
      <c r="G16" s="39"/>
      <c r="H16" s="39"/>
      <c r="I16" s="39"/>
    </row>
    <row r="17" spans="1:9" x14ac:dyDescent="0.25">
      <c r="A17" s="35"/>
      <c r="B17" s="36"/>
      <c r="C17" s="38"/>
      <c r="D17" s="37"/>
      <c r="E17" s="37"/>
      <c r="F17" s="38"/>
      <c r="G17" s="35"/>
      <c r="H17" s="35"/>
      <c r="I17" s="35"/>
    </row>
  </sheetData>
  <mergeCells count="4">
    <mergeCell ref="A3:I3"/>
    <mergeCell ref="A4:I4"/>
    <mergeCell ref="A6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12C0-C036-46E4-B816-95C0B7C1D9DE}">
  <dimension ref="A2:J158"/>
  <sheetViews>
    <sheetView topLeftCell="A139" workbookViewId="0">
      <selection activeCell="A8" sqref="A8:J158"/>
    </sheetView>
  </sheetViews>
  <sheetFormatPr defaultRowHeight="15" x14ac:dyDescent="0.25"/>
  <cols>
    <col min="1" max="1" width="15" customWidth="1"/>
    <col min="2" max="2" width="45.7109375" customWidth="1"/>
    <col min="3" max="3" width="2" hidden="1" customWidth="1"/>
    <col min="4" max="4" width="2.85546875" hidden="1" customWidth="1"/>
    <col min="5" max="5" width="1.42578125" hidden="1" customWidth="1"/>
    <col min="6" max="6" width="0.7109375" hidden="1" customWidth="1"/>
    <col min="7" max="7" width="22.7109375" customWidth="1"/>
    <col min="8" max="8" width="24.5703125" customWidth="1"/>
    <col min="9" max="9" width="27" customWidth="1"/>
    <col min="10" max="10" width="10.140625" customWidth="1"/>
  </cols>
  <sheetData>
    <row r="2" spans="1:10" ht="18" x14ac:dyDescent="0.25">
      <c r="A2" s="2"/>
      <c r="B2" s="2"/>
      <c r="C2" s="2"/>
      <c r="D2" s="2"/>
      <c r="E2" s="2"/>
      <c r="F2" s="2"/>
      <c r="G2" s="2"/>
      <c r="H2" s="31"/>
      <c r="I2" s="31"/>
      <c r="J2" s="31"/>
    </row>
    <row r="3" spans="1:10" ht="15.75" x14ac:dyDescent="0.25">
      <c r="A3" s="130" t="s">
        <v>248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0" ht="15.75" x14ac:dyDescent="0.25">
      <c r="A4" s="130" t="s">
        <v>249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0" ht="18" x14ac:dyDescent="0.25">
      <c r="A5" s="2"/>
      <c r="B5" s="2"/>
      <c r="C5" s="2"/>
      <c r="D5" s="2"/>
      <c r="E5" s="2"/>
      <c r="F5" s="2"/>
      <c r="G5" s="2"/>
      <c r="H5" s="31"/>
      <c r="I5" s="31"/>
      <c r="J5" s="31"/>
    </row>
    <row r="6" spans="1:10" ht="42.75" x14ac:dyDescent="0.25">
      <c r="A6" s="139" t="s">
        <v>4</v>
      </c>
      <c r="B6" s="139"/>
      <c r="C6" s="67"/>
      <c r="D6" s="67"/>
      <c r="E6" s="67"/>
      <c r="F6" s="67"/>
      <c r="G6" s="61" t="str">
        <f>UPPER(G9)</f>
        <v>IZVORNI PLAN ILI REBALANS 
2024.</v>
      </c>
      <c r="H6" s="61" t="str">
        <f>UPPER(H9)</f>
        <v>TEKUĆI PLAN 
2024.</v>
      </c>
      <c r="I6" s="61" t="str">
        <f>UPPER(I9)</f>
        <v>OSTVARENJE/IZVRŠENJE 
01.2024. - 06.2024.</v>
      </c>
      <c r="J6" s="61" t="s">
        <v>250</v>
      </c>
    </row>
    <row r="7" spans="1:10" x14ac:dyDescent="0.25">
      <c r="A7" s="141">
        <v>1</v>
      </c>
      <c r="B7" s="141"/>
      <c r="C7" s="68"/>
      <c r="D7" s="68"/>
      <c r="E7" s="68"/>
      <c r="F7" s="68"/>
      <c r="G7" s="108">
        <v>2</v>
      </c>
      <c r="H7" s="108">
        <v>3</v>
      </c>
      <c r="I7" s="108">
        <v>4.3333333333333304</v>
      </c>
      <c r="J7" s="108">
        <v>5.0833333333333304</v>
      </c>
    </row>
    <row r="8" spans="1:10" x14ac:dyDescent="0.25">
      <c r="A8" s="109"/>
      <c r="B8" s="110" t="s">
        <v>234</v>
      </c>
      <c r="C8" s="111" t="str">
        <f>C11</f>
        <v/>
      </c>
      <c r="D8" s="111" t="str">
        <f>D11</f>
        <v/>
      </c>
      <c r="E8" s="111" t="str">
        <f>E11</f>
        <v/>
      </c>
      <c r="F8" s="111" t="str">
        <f>F11</f>
        <v/>
      </c>
      <c r="G8" s="111">
        <f>G11</f>
        <v>845769456</v>
      </c>
      <c r="H8" s="104"/>
      <c r="I8" s="104"/>
      <c r="J8" s="104"/>
    </row>
    <row r="9" spans="1:10" ht="61.5" customHeight="1" x14ac:dyDescent="0.25">
      <c r="A9" s="101" t="s">
        <v>31</v>
      </c>
      <c r="B9" s="101" t="s">
        <v>31</v>
      </c>
      <c r="C9" s="101" t="s">
        <v>31</v>
      </c>
      <c r="D9" s="101" t="s">
        <v>31</v>
      </c>
      <c r="E9" s="101" t="s">
        <v>31</v>
      </c>
      <c r="F9" s="101" t="s">
        <v>31</v>
      </c>
      <c r="G9" s="73" t="s">
        <v>33</v>
      </c>
      <c r="H9" s="73" t="s">
        <v>34</v>
      </c>
      <c r="I9" s="73" t="s">
        <v>35</v>
      </c>
      <c r="J9" s="73" t="s">
        <v>37</v>
      </c>
    </row>
    <row r="10" spans="1:10" x14ac:dyDescent="0.25">
      <c r="A10" s="72" t="s">
        <v>251</v>
      </c>
      <c r="B10" s="72" t="s">
        <v>31</v>
      </c>
      <c r="C10" s="72" t="s">
        <v>263</v>
      </c>
      <c r="D10" s="72" t="s">
        <v>263</v>
      </c>
      <c r="E10" s="72" t="s">
        <v>263</v>
      </c>
      <c r="F10" s="72" t="s">
        <v>263</v>
      </c>
      <c r="G10" s="74" t="s">
        <v>38</v>
      </c>
      <c r="H10" s="74" t="s">
        <v>38</v>
      </c>
      <c r="I10" s="74" t="s">
        <v>38</v>
      </c>
      <c r="J10" s="74" t="s">
        <v>31</v>
      </c>
    </row>
    <row r="11" spans="1:10" x14ac:dyDescent="0.25">
      <c r="A11" s="105" t="s">
        <v>252</v>
      </c>
      <c r="B11" s="105" t="s">
        <v>31</v>
      </c>
      <c r="C11" s="105" t="s">
        <v>31</v>
      </c>
      <c r="D11" s="105" t="s">
        <v>31</v>
      </c>
      <c r="E11" s="105" t="s">
        <v>31</v>
      </c>
      <c r="F11" s="105" t="s">
        <v>31</v>
      </c>
      <c r="G11" s="77">
        <v>845769456</v>
      </c>
      <c r="H11" s="77">
        <v>802565456</v>
      </c>
      <c r="I11" s="76">
        <v>380201550.57999998</v>
      </c>
      <c r="J11" s="76">
        <v>47.373276252747203</v>
      </c>
    </row>
    <row r="12" spans="1:10" x14ac:dyDescent="0.25">
      <c r="A12" s="75" t="s">
        <v>253</v>
      </c>
      <c r="B12" s="95" t="s">
        <v>254</v>
      </c>
      <c r="C12" s="112" t="s">
        <v>254</v>
      </c>
      <c r="D12" s="112" t="s">
        <v>31</v>
      </c>
      <c r="E12" s="112" t="s">
        <v>31</v>
      </c>
      <c r="F12" s="112" t="s">
        <v>31</v>
      </c>
      <c r="G12" s="106">
        <v>845769456</v>
      </c>
      <c r="H12" s="106">
        <v>802565456</v>
      </c>
      <c r="I12" s="107">
        <v>380201550.57999998</v>
      </c>
      <c r="J12" s="107">
        <v>47.373276252747203</v>
      </c>
    </row>
    <row r="13" spans="1:10" x14ac:dyDescent="0.25">
      <c r="A13" s="78" t="s">
        <v>264</v>
      </c>
      <c r="B13" s="79" t="s">
        <v>265</v>
      </c>
      <c r="C13" s="112" t="s">
        <v>31</v>
      </c>
      <c r="D13" s="112" t="s">
        <v>265</v>
      </c>
      <c r="E13" s="112" t="s">
        <v>31</v>
      </c>
      <c r="F13" s="112" t="s">
        <v>31</v>
      </c>
      <c r="G13" s="106">
        <v>845769456</v>
      </c>
      <c r="H13" s="106">
        <v>802565456</v>
      </c>
      <c r="I13" s="107">
        <v>380201550.57999998</v>
      </c>
      <c r="J13" s="107">
        <v>47.373276252747203</v>
      </c>
    </row>
    <row r="14" spans="1:10" x14ac:dyDescent="0.25">
      <c r="A14" s="113" t="s">
        <v>266</v>
      </c>
      <c r="B14" s="114" t="s">
        <v>267</v>
      </c>
      <c r="C14" s="112" t="s">
        <v>31</v>
      </c>
      <c r="D14" s="112" t="s">
        <v>31</v>
      </c>
      <c r="E14" s="112" t="s">
        <v>267</v>
      </c>
      <c r="F14" s="112" t="s">
        <v>31</v>
      </c>
      <c r="G14" s="106">
        <v>750331614</v>
      </c>
      <c r="H14" s="106">
        <v>707127614</v>
      </c>
      <c r="I14" s="107">
        <v>335902702.98000002</v>
      </c>
      <c r="J14" s="107">
        <v>47.502416300772602</v>
      </c>
    </row>
    <row r="15" spans="1:10" x14ac:dyDescent="0.25">
      <c r="A15" s="97" t="s">
        <v>268</v>
      </c>
      <c r="B15" s="98" t="s">
        <v>269</v>
      </c>
      <c r="C15" s="112" t="s">
        <v>31</v>
      </c>
      <c r="D15" s="112" t="s">
        <v>31</v>
      </c>
      <c r="E15" s="112" t="s">
        <v>31</v>
      </c>
      <c r="F15" s="112" t="s">
        <v>269</v>
      </c>
      <c r="G15" s="106">
        <v>7977505</v>
      </c>
      <c r="H15" s="106">
        <v>7587505</v>
      </c>
      <c r="I15" s="107">
        <v>7435104.3499999996</v>
      </c>
      <c r="J15" s="107">
        <v>97.991426035304102</v>
      </c>
    </row>
    <row r="16" spans="1:10" x14ac:dyDescent="0.25">
      <c r="A16" s="89" t="s">
        <v>255</v>
      </c>
      <c r="B16" s="87" t="s">
        <v>256</v>
      </c>
      <c r="C16" s="115" t="s">
        <v>31</v>
      </c>
      <c r="D16" s="115" t="s">
        <v>31</v>
      </c>
      <c r="E16" s="115" t="s">
        <v>31</v>
      </c>
      <c r="F16" s="115" t="s">
        <v>31</v>
      </c>
      <c r="G16" s="77">
        <v>7977505</v>
      </c>
      <c r="H16" s="77">
        <v>7587505</v>
      </c>
      <c r="I16" s="76">
        <v>7435104.3499999996</v>
      </c>
      <c r="J16" s="76">
        <v>97.991426035304102</v>
      </c>
    </row>
    <row r="17" spans="1:10" ht="25.5" x14ac:dyDescent="0.25">
      <c r="A17" s="99" t="s">
        <v>178</v>
      </c>
      <c r="B17" s="87" t="s">
        <v>179</v>
      </c>
      <c r="C17" s="115" t="s">
        <v>31</v>
      </c>
      <c r="D17" s="115" t="s">
        <v>31</v>
      </c>
      <c r="E17" s="115" t="s">
        <v>31</v>
      </c>
      <c r="F17" s="115" t="s">
        <v>31</v>
      </c>
      <c r="G17" s="77">
        <v>7977505</v>
      </c>
      <c r="H17" s="77">
        <v>7587505</v>
      </c>
      <c r="I17" s="76">
        <v>7435104.3499999996</v>
      </c>
      <c r="J17" s="76">
        <v>97.991426035304102</v>
      </c>
    </row>
    <row r="18" spans="1:10" x14ac:dyDescent="0.25">
      <c r="A18" s="100" t="s">
        <v>182</v>
      </c>
      <c r="B18" s="87" t="s">
        <v>183</v>
      </c>
      <c r="C18" s="115" t="s">
        <v>31</v>
      </c>
      <c r="D18" s="115" t="s">
        <v>31</v>
      </c>
      <c r="E18" s="115" t="s">
        <v>31</v>
      </c>
      <c r="F18" s="115" t="s">
        <v>31</v>
      </c>
      <c r="G18" s="88"/>
      <c r="H18" s="88"/>
      <c r="I18" s="84">
        <v>7435104.3499999996</v>
      </c>
      <c r="J18" s="88"/>
    </row>
    <row r="19" spans="1:10" x14ac:dyDescent="0.25">
      <c r="A19" s="97" t="s">
        <v>270</v>
      </c>
      <c r="B19" s="98" t="s">
        <v>271</v>
      </c>
      <c r="C19" s="112" t="s">
        <v>31</v>
      </c>
      <c r="D19" s="112" t="s">
        <v>31</v>
      </c>
      <c r="E19" s="112" t="s">
        <v>31</v>
      </c>
      <c r="F19" s="112" t="s">
        <v>271</v>
      </c>
      <c r="G19" s="106">
        <v>62895681</v>
      </c>
      <c r="H19" s="106">
        <v>40895681</v>
      </c>
      <c r="I19" s="107">
        <v>7936401.9000000004</v>
      </c>
      <c r="J19" s="107">
        <v>19.4064549261327</v>
      </c>
    </row>
    <row r="20" spans="1:10" x14ac:dyDescent="0.25">
      <c r="A20" s="89" t="s">
        <v>255</v>
      </c>
      <c r="B20" s="87" t="s">
        <v>256</v>
      </c>
      <c r="C20" s="115" t="s">
        <v>31</v>
      </c>
      <c r="D20" s="115" t="s">
        <v>31</v>
      </c>
      <c r="E20" s="115" t="s">
        <v>31</v>
      </c>
      <c r="F20" s="115" t="s">
        <v>31</v>
      </c>
      <c r="G20" s="77">
        <v>62895681</v>
      </c>
      <c r="H20" s="77">
        <v>40895681</v>
      </c>
      <c r="I20" s="76">
        <v>7936401.9000000004</v>
      </c>
      <c r="J20" s="76">
        <v>19.4064549261327</v>
      </c>
    </row>
    <row r="21" spans="1:10" x14ac:dyDescent="0.25">
      <c r="A21" s="99" t="s">
        <v>107</v>
      </c>
      <c r="B21" s="87" t="s">
        <v>108</v>
      </c>
      <c r="C21" s="115" t="s">
        <v>31</v>
      </c>
      <c r="D21" s="115" t="s">
        <v>31</v>
      </c>
      <c r="E21" s="115" t="s">
        <v>31</v>
      </c>
      <c r="F21" s="115" t="s">
        <v>31</v>
      </c>
      <c r="G21" s="77">
        <v>520147</v>
      </c>
      <c r="H21" s="77">
        <v>520147</v>
      </c>
      <c r="I21" s="76">
        <v>216201.25</v>
      </c>
      <c r="J21" s="76">
        <v>41.565413238949802</v>
      </c>
    </row>
    <row r="22" spans="1:10" x14ac:dyDescent="0.25">
      <c r="A22" s="100" t="s">
        <v>123</v>
      </c>
      <c r="B22" s="87" t="s">
        <v>124</v>
      </c>
      <c r="C22" s="115" t="s">
        <v>31</v>
      </c>
      <c r="D22" s="115" t="s">
        <v>31</v>
      </c>
      <c r="E22" s="115" t="s">
        <v>31</v>
      </c>
      <c r="F22" s="115" t="s">
        <v>31</v>
      </c>
      <c r="G22" s="88"/>
      <c r="H22" s="88"/>
      <c r="I22" s="84">
        <v>16302.25</v>
      </c>
      <c r="J22" s="88"/>
    </row>
    <row r="23" spans="1:10" x14ac:dyDescent="0.25">
      <c r="A23" s="100" t="s">
        <v>141</v>
      </c>
      <c r="B23" s="87" t="s">
        <v>142</v>
      </c>
      <c r="C23" s="115" t="s">
        <v>31</v>
      </c>
      <c r="D23" s="115" t="s">
        <v>31</v>
      </c>
      <c r="E23" s="115" t="s">
        <v>31</v>
      </c>
      <c r="F23" s="115" t="s">
        <v>31</v>
      </c>
      <c r="G23" s="88"/>
      <c r="H23" s="88"/>
      <c r="I23" s="84">
        <v>199899</v>
      </c>
      <c r="J23" s="88"/>
    </row>
    <row r="24" spans="1:10" ht="25.5" x14ac:dyDescent="0.25">
      <c r="A24" s="99" t="s">
        <v>178</v>
      </c>
      <c r="B24" s="87" t="s">
        <v>179</v>
      </c>
      <c r="C24" s="115" t="s">
        <v>31</v>
      </c>
      <c r="D24" s="115" t="s">
        <v>31</v>
      </c>
      <c r="E24" s="115" t="s">
        <v>31</v>
      </c>
      <c r="F24" s="115" t="s">
        <v>31</v>
      </c>
      <c r="G24" s="77">
        <v>62375534</v>
      </c>
      <c r="H24" s="77">
        <v>40375534</v>
      </c>
      <c r="I24" s="76">
        <v>7720200.6500000004</v>
      </c>
      <c r="J24" s="76">
        <v>19.120987105706099</v>
      </c>
    </row>
    <row r="25" spans="1:10" x14ac:dyDescent="0.25">
      <c r="A25" s="100" t="s">
        <v>182</v>
      </c>
      <c r="B25" s="87" t="s">
        <v>183</v>
      </c>
      <c r="C25" s="115" t="s">
        <v>31</v>
      </c>
      <c r="D25" s="115" t="s">
        <v>31</v>
      </c>
      <c r="E25" s="115" t="s">
        <v>31</v>
      </c>
      <c r="F25" s="115" t="s">
        <v>31</v>
      </c>
      <c r="G25" s="88"/>
      <c r="H25" s="88"/>
      <c r="I25" s="84">
        <v>7720200.6500000004</v>
      </c>
      <c r="J25" s="88"/>
    </row>
    <row r="26" spans="1:10" x14ac:dyDescent="0.25">
      <c r="A26" s="97" t="s">
        <v>272</v>
      </c>
      <c r="B26" s="98" t="s">
        <v>273</v>
      </c>
      <c r="C26" s="112" t="s">
        <v>31</v>
      </c>
      <c r="D26" s="112" t="s">
        <v>31</v>
      </c>
      <c r="E26" s="112" t="s">
        <v>31</v>
      </c>
      <c r="F26" s="112" t="s">
        <v>273</v>
      </c>
      <c r="G26" s="106">
        <v>18726652</v>
      </c>
      <c r="H26" s="106">
        <v>18526652</v>
      </c>
      <c r="I26" s="107">
        <v>13788356.85</v>
      </c>
      <c r="J26" s="107">
        <v>74.424439180916195</v>
      </c>
    </row>
    <row r="27" spans="1:10" x14ac:dyDescent="0.25">
      <c r="A27" s="89" t="s">
        <v>255</v>
      </c>
      <c r="B27" s="87" t="s">
        <v>256</v>
      </c>
      <c r="C27" s="115" t="s">
        <v>31</v>
      </c>
      <c r="D27" s="115" t="s">
        <v>31</v>
      </c>
      <c r="E27" s="115" t="s">
        <v>31</v>
      </c>
      <c r="F27" s="115" t="s">
        <v>31</v>
      </c>
      <c r="G27" s="77">
        <v>13996384</v>
      </c>
      <c r="H27" s="77">
        <v>13796384</v>
      </c>
      <c r="I27" s="76">
        <v>13788356.85</v>
      </c>
      <c r="J27" s="76">
        <v>99.941817000744507</v>
      </c>
    </row>
    <row r="28" spans="1:10" ht="25.5" x14ac:dyDescent="0.25">
      <c r="A28" s="99" t="s">
        <v>178</v>
      </c>
      <c r="B28" s="87" t="s">
        <v>179</v>
      </c>
      <c r="C28" s="115" t="s">
        <v>31</v>
      </c>
      <c r="D28" s="115" t="s">
        <v>31</v>
      </c>
      <c r="E28" s="115" t="s">
        <v>31</v>
      </c>
      <c r="F28" s="115" t="s">
        <v>31</v>
      </c>
      <c r="G28" s="77">
        <v>13996384</v>
      </c>
      <c r="H28" s="77">
        <v>13796384</v>
      </c>
      <c r="I28" s="76">
        <v>13788356.85</v>
      </c>
      <c r="J28" s="76">
        <v>99.941817000744507</v>
      </c>
    </row>
    <row r="29" spans="1:10" x14ac:dyDescent="0.25">
      <c r="A29" s="100" t="s">
        <v>182</v>
      </c>
      <c r="B29" s="87" t="s">
        <v>183</v>
      </c>
      <c r="C29" s="115" t="s">
        <v>31</v>
      </c>
      <c r="D29" s="115" t="s">
        <v>31</v>
      </c>
      <c r="E29" s="115" t="s">
        <v>31</v>
      </c>
      <c r="F29" s="115" t="s">
        <v>31</v>
      </c>
      <c r="G29" s="88"/>
      <c r="H29" s="88"/>
      <c r="I29" s="84">
        <v>13788356.85</v>
      </c>
      <c r="J29" s="88"/>
    </row>
    <row r="30" spans="1:10" x14ac:dyDescent="0.25">
      <c r="A30" s="89" t="s">
        <v>257</v>
      </c>
      <c r="B30" s="87" t="s">
        <v>258</v>
      </c>
      <c r="C30" s="115" t="s">
        <v>31</v>
      </c>
      <c r="D30" s="115" t="s">
        <v>31</v>
      </c>
      <c r="E30" s="115" t="s">
        <v>31</v>
      </c>
      <c r="F30" s="115" t="s">
        <v>31</v>
      </c>
      <c r="G30" s="77">
        <v>4730268</v>
      </c>
      <c r="H30" s="77">
        <v>4730268</v>
      </c>
      <c r="I30" s="116"/>
      <c r="J30" s="116"/>
    </row>
    <row r="31" spans="1:10" ht="25.5" x14ac:dyDescent="0.25">
      <c r="A31" s="99" t="s">
        <v>178</v>
      </c>
      <c r="B31" s="87" t="s">
        <v>179</v>
      </c>
      <c r="C31" s="115" t="s">
        <v>31</v>
      </c>
      <c r="D31" s="115" t="s">
        <v>31</v>
      </c>
      <c r="E31" s="115" t="s">
        <v>31</v>
      </c>
      <c r="F31" s="115" t="s">
        <v>31</v>
      </c>
      <c r="G31" s="77">
        <v>4730268</v>
      </c>
      <c r="H31" s="77">
        <v>4730268</v>
      </c>
      <c r="I31" s="116"/>
      <c r="J31" s="116"/>
    </row>
    <row r="32" spans="1:10" ht="25.5" x14ac:dyDescent="0.25">
      <c r="A32" s="97" t="s">
        <v>274</v>
      </c>
      <c r="B32" s="98" t="s">
        <v>275</v>
      </c>
      <c r="C32" s="112" t="s">
        <v>31</v>
      </c>
      <c r="D32" s="112" t="s">
        <v>31</v>
      </c>
      <c r="E32" s="112" t="s">
        <v>31</v>
      </c>
      <c r="F32" s="112" t="s">
        <v>275</v>
      </c>
      <c r="G32" s="106">
        <v>29958399</v>
      </c>
      <c r="H32" s="106">
        <v>29958399</v>
      </c>
      <c r="I32" s="107">
        <v>16126171.060000001</v>
      </c>
      <c r="J32" s="107">
        <v>53.828547580262899</v>
      </c>
    </row>
    <row r="33" spans="1:10" x14ac:dyDescent="0.25">
      <c r="A33" s="89" t="s">
        <v>255</v>
      </c>
      <c r="B33" s="87" t="s">
        <v>256</v>
      </c>
      <c r="C33" s="115" t="s">
        <v>31</v>
      </c>
      <c r="D33" s="115" t="s">
        <v>31</v>
      </c>
      <c r="E33" s="115" t="s">
        <v>31</v>
      </c>
      <c r="F33" s="115" t="s">
        <v>31</v>
      </c>
      <c r="G33" s="77">
        <v>29958399</v>
      </c>
      <c r="H33" s="77">
        <v>29958399</v>
      </c>
      <c r="I33" s="76">
        <v>16126171.060000001</v>
      </c>
      <c r="J33" s="76">
        <v>53.828547580262899</v>
      </c>
    </row>
    <row r="34" spans="1:10" ht="25.5" x14ac:dyDescent="0.25">
      <c r="A34" s="99" t="s">
        <v>178</v>
      </c>
      <c r="B34" s="87" t="s">
        <v>179</v>
      </c>
      <c r="C34" s="115" t="s">
        <v>31</v>
      </c>
      <c r="D34" s="115" t="s">
        <v>31</v>
      </c>
      <c r="E34" s="115" t="s">
        <v>31</v>
      </c>
      <c r="F34" s="115" t="s">
        <v>31</v>
      </c>
      <c r="G34" s="77">
        <v>29958399</v>
      </c>
      <c r="H34" s="77">
        <v>29958399</v>
      </c>
      <c r="I34" s="76">
        <v>16126171.060000001</v>
      </c>
      <c r="J34" s="76">
        <v>53.828547580262899</v>
      </c>
    </row>
    <row r="35" spans="1:10" x14ac:dyDescent="0.25">
      <c r="A35" s="100" t="s">
        <v>182</v>
      </c>
      <c r="B35" s="87" t="s">
        <v>183</v>
      </c>
      <c r="C35" s="115" t="s">
        <v>31</v>
      </c>
      <c r="D35" s="115" t="s">
        <v>31</v>
      </c>
      <c r="E35" s="115" t="s">
        <v>31</v>
      </c>
      <c r="F35" s="115" t="s">
        <v>31</v>
      </c>
      <c r="G35" s="88"/>
      <c r="H35" s="88"/>
      <c r="I35" s="84">
        <v>16126171.060000001</v>
      </c>
      <c r="J35" s="88"/>
    </row>
    <row r="36" spans="1:10" x14ac:dyDescent="0.25">
      <c r="A36" s="97" t="s">
        <v>276</v>
      </c>
      <c r="B36" s="98" t="s">
        <v>277</v>
      </c>
      <c r="C36" s="112" t="s">
        <v>31</v>
      </c>
      <c r="D36" s="112" t="s">
        <v>31</v>
      </c>
      <c r="E36" s="112" t="s">
        <v>31</v>
      </c>
      <c r="F36" s="112" t="s">
        <v>277</v>
      </c>
      <c r="G36" s="106">
        <v>9678567</v>
      </c>
      <c r="H36" s="106">
        <v>9678567</v>
      </c>
      <c r="I36" s="107">
        <v>4622313.79</v>
      </c>
      <c r="J36" s="107">
        <v>47.758245512998002</v>
      </c>
    </row>
    <row r="37" spans="1:10" x14ac:dyDescent="0.25">
      <c r="A37" s="89" t="s">
        <v>255</v>
      </c>
      <c r="B37" s="87" t="s">
        <v>256</v>
      </c>
      <c r="C37" s="115" t="s">
        <v>31</v>
      </c>
      <c r="D37" s="115" t="s">
        <v>31</v>
      </c>
      <c r="E37" s="115" t="s">
        <v>31</v>
      </c>
      <c r="F37" s="115" t="s">
        <v>31</v>
      </c>
      <c r="G37" s="77">
        <v>9678567</v>
      </c>
      <c r="H37" s="77">
        <v>9678567</v>
      </c>
      <c r="I37" s="76">
        <v>4622313.79</v>
      </c>
      <c r="J37" s="76">
        <v>47.758245512998002</v>
      </c>
    </row>
    <row r="38" spans="1:10" x14ac:dyDescent="0.25">
      <c r="A38" s="99" t="s">
        <v>107</v>
      </c>
      <c r="B38" s="87" t="s">
        <v>108</v>
      </c>
      <c r="C38" s="115" t="s">
        <v>31</v>
      </c>
      <c r="D38" s="115" t="s">
        <v>31</v>
      </c>
      <c r="E38" s="115" t="s">
        <v>31</v>
      </c>
      <c r="F38" s="115" t="s">
        <v>31</v>
      </c>
      <c r="G38" s="77">
        <v>8575935</v>
      </c>
      <c r="H38" s="77">
        <v>8575935</v>
      </c>
      <c r="I38" s="76">
        <v>4480933</v>
      </c>
      <c r="J38" s="76">
        <v>52.250081186482902</v>
      </c>
    </row>
    <row r="39" spans="1:10" x14ac:dyDescent="0.25">
      <c r="A39" s="100" t="s">
        <v>141</v>
      </c>
      <c r="B39" s="87" t="s">
        <v>142</v>
      </c>
      <c r="C39" s="115" t="s">
        <v>31</v>
      </c>
      <c r="D39" s="115" t="s">
        <v>31</v>
      </c>
      <c r="E39" s="115" t="s">
        <v>31</v>
      </c>
      <c r="F39" s="115" t="s">
        <v>31</v>
      </c>
      <c r="G39" s="88"/>
      <c r="H39" s="88"/>
      <c r="I39" s="84">
        <v>383087.84</v>
      </c>
      <c r="J39" s="88"/>
    </row>
    <row r="40" spans="1:10" x14ac:dyDescent="0.25">
      <c r="A40" s="100" t="s">
        <v>147</v>
      </c>
      <c r="B40" s="87" t="s">
        <v>148</v>
      </c>
      <c r="C40" s="115" t="s">
        <v>31</v>
      </c>
      <c r="D40" s="115" t="s">
        <v>31</v>
      </c>
      <c r="E40" s="115" t="s">
        <v>31</v>
      </c>
      <c r="F40" s="115" t="s">
        <v>31</v>
      </c>
      <c r="G40" s="88"/>
      <c r="H40" s="88"/>
      <c r="I40" s="84">
        <v>4097845.16</v>
      </c>
      <c r="J40" s="88"/>
    </row>
    <row r="41" spans="1:10" x14ac:dyDescent="0.25">
      <c r="A41" s="99" t="s">
        <v>168</v>
      </c>
      <c r="B41" s="87" t="s">
        <v>169</v>
      </c>
      <c r="C41" s="115" t="s">
        <v>31</v>
      </c>
      <c r="D41" s="115" t="s">
        <v>31</v>
      </c>
      <c r="E41" s="115" t="s">
        <v>31</v>
      </c>
      <c r="F41" s="115" t="s">
        <v>31</v>
      </c>
      <c r="G41" s="77">
        <v>955604</v>
      </c>
      <c r="H41" s="77">
        <v>955604</v>
      </c>
      <c r="I41" s="76">
        <v>72758.929999999993</v>
      </c>
      <c r="J41" s="76">
        <v>7.61392061983834</v>
      </c>
    </row>
    <row r="42" spans="1:10" x14ac:dyDescent="0.25">
      <c r="A42" s="100" t="s">
        <v>172</v>
      </c>
      <c r="B42" s="87" t="s">
        <v>173</v>
      </c>
      <c r="C42" s="115" t="s">
        <v>31</v>
      </c>
      <c r="D42" s="115" t="s">
        <v>31</v>
      </c>
      <c r="E42" s="115" t="s">
        <v>31</v>
      </c>
      <c r="F42" s="115" t="s">
        <v>31</v>
      </c>
      <c r="G42" s="88"/>
      <c r="H42" s="88"/>
      <c r="I42" s="84">
        <v>72758.929999999993</v>
      </c>
      <c r="J42" s="88"/>
    </row>
    <row r="43" spans="1:10" ht="25.5" x14ac:dyDescent="0.25">
      <c r="A43" s="99" t="s">
        <v>178</v>
      </c>
      <c r="B43" s="87" t="s">
        <v>179</v>
      </c>
      <c r="C43" s="115" t="s">
        <v>31</v>
      </c>
      <c r="D43" s="115" t="s">
        <v>31</v>
      </c>
      <c r="E43" s="115" t="s">
        <v>31</v>
      </c>
      <c r="F43" s="115" t="s">
        <v>31</v>
      </c>
      <c r="G43" s="77">
        <v>147028</v>
      </c>
      <c r="H43" s="77">
        <v>147028</v>
      </c>
      <c r="I43" s="76">
        <v>68621.86</v>
      </c>
      <c r="J43" s="76">
        <v>46.672647386892301</v>
      </c>
    </row>
    <row r="44" spans="1:10" x14ac:dyDescent="0.25">
      <c r="A44" s="100" t="s">
        <v>182</v>
      </c>
      <c r="B44" s="87" t="s">
        <v>183</v>
      </c>
      <c r="C44" s="115" t="s">
        <v>31</v>
      </c>
      <c r="D44" s="115" t="s">
        <v>31</v>
      </c>
      <c r="E44" s="115" t="s">
        <v>31</v>
      </c>
      <c r="F44" s="115" t="s">
        <v>31</v>
      </c>
      <c r="G44" s="88"/>
      <c r="H44" s="88"/>
      <c r="I44" s="84">
        <v>43846</v>
      </c>
      <c r="J44" s="88"/>
    </row>
    <row r="45" spans="1:10" x14ac:dyDescent="0.25">
      <c r="A45" s="100" t="s">
        <v>184</v>
      </c>
      <c r="B45" s="87" t="s">
        <v>185</v>
      </c>
      <c r="C45" s="115" t="s">
        <v>31</v>
      </c>
      <c r="D45" s="115" t="s">
        <v>31</v>
      </c>
      <c r="E45" s="115" t="s">
        <v>31</v>
      </c>
      <c r="F45" s="115" t="s">
        <v>31</v>
      </c>
      <c r="G45" s="88"/>
      <c r="H45" s="88"/>
      <c r="I45" s="84">
        <v>24775.86</v>
      </c>
      <c r="J45" s="88"/>
    </row>
    <row r="46" spans="1:10" ht="25.5" x14ac:dyDescent="0.25">
      <c r="A46" s="97" t="s">
        <v>278</v>
      </c>
      <c r="B46" s="98" t="s">
        <v>279</v>
      </c>
      <c r="C46" s="112" t="s">
        <v>31</v>
      </c>
      <c r="D46" s="112" t="s">
        <v>31</v>
      </c>
      <c r="E46" s="112" t="s">
        <v>31</v>
      </c>
      <c r="F46" s="112" t="s">
        <v>280</v>
      </c>
      <c r="G46" s="106">
        <v>140000</v>
      </c>
      <c r="H46" s="106">
        <v>140000</v>
      </c>
      <c r="I46" s="107">
        <v>136721.32999999999</v>
      </c>
      <c r="J46" s="107">
        <v>97.658092857142904</v>
      </c>
    </row>
    <row r="47" spans="1:10" x14ac:dyDescent="0.25">
      <c r="A47" s="89" t="s">
        <v>255</v>
      </c>
      <c r="B47" s="87" t="s">
        <v>256</v>
      </c>
      <c r="C47" s="115" t="s">
        <v>31</v>
      </c>
      <c r="D47" s="115" t="s">
        <v>31</v>
      </c>
      <c r="E47" s="115" t="s">
        <v>31</v>
      </c>
      <c r="F47" s="115" t="s">
        <v>31</v>
      </c>
      <c r="G47" s="77">
        <v>140000</v>
      </c>
      <c r="H47" s="77">
        <v>140000</v>
      </c>
      <c r="I47" s="76">
        <v>136721.32999999999</v>
      </c>
      <c r="J47" s="76">
        <v>97.658092857142904</v>
      </c>
    </row>
    <row r="48" spans="1:10" ht="25.5" x14ac:dyDescent="0.25">
      <c r="A48" s="99" t="s">
        <v>178</v>
      </c>
      <c r="B48" s="87" t="s">
        <v>179</v>
      </c>
      <c r="C48" s="115" t="s">
        <v>31</v>
      </c>
      <c r="D48" s="115" t="s">
        <v>31</v>
      </c>
      <c r="E48" s="115" t="s">
        <v>31</v>
      </c>
      <c r="F48" s="115" t="s">
        <v>31</v>
      </c>
      <c r="G48" s="77">
        <v>140000</v>
      </c>
      <c r="H48" s="77">
        <v>140000</v>
      </c>
      <c r="I48" s="76">
        <v>136721.32999999999</v>
      </c>
      <c r="J48" s="76">
        <v>97.658092857142904</v>
      </c>
    </row>
    <row r="49" spans="1:10" x14ac:dyDescent="0.25">
      <c r="A49" s="100" t="s">
        <v>182</v>
      </c>
      <c r="B49" s="87" t="s">
        <v>183</v>
      </c>
      <c r="C49" s="115" t="s">
        <v>31</v>
      </c>
      <c r="D49" s="115" t="s">
        <v>31</v>
      </c>
      <c r="E49" s="115" t="s">
        <v>31</v>
      </c>
      <c r="F49" s="115" t="s">
        <v>31</v>
      </c>
      <c r="G49" s="88"/>
      <c r="H49" s="88"/>
      <c r="I49" s="84">
        <v>136721.32999999999</v>
      </c>
      <c r="J49" s="88"/>
    </row>
    <row r="50" spans="1:10" x14ac:dyDescent="0.25">
      <c r="A50" s="97" t="s">
        <v>281</v>
      </c>
      <c r="B50" s="98" t="s">
        <v>282</v>
      </c>
      <c r="C50" s="112" t="s">
        <v>31</v>
      </c>
      <c r="D50" s="112" t="s">
        <v>31</v>
      </c>
      <c r="E50" s="112" t="s">
        <v>31</v>
      </c>
      <c r="F50" s="112" t="s">
        <v>282</v>
      </c>
      <c r="G50" s="106">
        <v>10286018</v>
      </c>
      <c r="H50" s="106">
        <v>11315018</v>
      </c>
      <c r="I50" s="107">
        <v>6185054.1500000004</v>
      </c>
      <c r="J50" s="107">
        <v>54.662344770463498</v>
      </c>
    </row>
    <row r="51" spans="1:10" x14ac:dyDescent="0.25">
      <c r="A51" s="89" t="s">
        <v>255</v>
      </c>
      <c r="B51" s="87" t="s">
        <v>256</v>
      </c>
      <c r="C51" s="115" t="s">
        <v>31</v>
      </c>
      <c r="D51" s="115" t="s">
        <v>31</v>
      </c>
      <c r="E51" s="115" t="s">
        <v>31</v>
      </c>
      <c r="F51" s="115" t="s">
        <v>31</v>
      </c>
      <c r="G51" s="77">
        <v>10286018</v>
      </c>
      <c r="H51" s="77">
        <v>11315018</v>
      </c>
      <c r="I51" s="76">
        <v>6185054.1500000004</v>
      </c>
      <c r="J51" s="76">
        <v>54.662344770463498</v>
      </c>
    </row>
    <row r="52" spans="1:10" ht="25.5" x14ac:dyDescent="0.25">
      <c r="A52" s="99" t="s">
        <v>178</v>
      </c>
      <c r="B52" s="87" t="s">
        <v>179</v>
      </c>
      <c r="C52" s="115" t="s">
        <v>31</v>
      </c>
      <c r="D52" s="115" t="s">
        <v>31</v>
      </c>
      <c r="E52" s="115" t="s">
        <v>31</v>
      </c>
      <c r="F52" s="115" t="s">
        <v>31</v>
      </c>
      <c r="G52" s="77">
        <v>10286018</v>
      </c>
      <c r="H52" s="77">
        <v>11315018</v>
      </c>
      <c r="I52" s="76">
        <v>6185054.1500000004</v>
      </c>
      <c r="J52" s="76">
        <v>54.662344770463498</v>
      </c>
    </row>
    <row r="53" spans="1:10" x14ac:dyDescent="0.25">
      <c r="A53" s="100" t="s">
        <v>182</v>
      </c>
      <c r="B53" s="87" t="s">
        <v>183</v>
      </c>
      <c r="C53" s="115" t="s">
        <v>31</v>
      </c>
      <c r="D53" s="115" t="s">
        <v>31</v>
      </c>
      <c r="E53" s="115" t="s">
        <v>31</v>
      </c>
      <c r="F53" s="115" t="s">
        <v>31</v>
      </c>
      <c r="G53" s="88"/>
      <c r="H53" s="88"/>
      <c r="I53" s="84">
        <v>6185054.1500000004</v>
      </c>
      <c r="J53" s="88"/>
    </row>
    <row r="54" spans="1:10" ht="25.5" x14ac:dyDescent="0.25">
      <c r="A54" s="97" t="s">
        <v>283</v>
      </c>
      <c r="B54" s="98" t="s">
        <v>284</v>
      </c>
      <c r="C54" s="112" t="s">
        <v>31</v>
      </c>
      <c r="D54" s="112" t="s">
        <v>31</v>
      </c>
      <c r="E54" s="112" t="s">
        <v>31</v>
      </c>
      <c r="F54" s="112" t="s">
        <v>284</v>
      </c>
      <c r="G54" s="106">
        <v>58398036</v>
      </c>
      <c r="H54" s="106">
        <v>58398036</v>
      </c>
      <c r="I54" s="107">
        <v>37361810.979999997</v>
      </c>
      <c r="J54" s="107">
        <v>63.977855316915097</v>
      </c>
    </row>
    <row r="55" spans="1:10" x14ac:dyDescent="0.25">
      <c r="A55" s="89" t="s">
        <v>255</v>
      </c>
      <c r="B55" s="87" t="s">
        <v>256</v>
      </c>
      <c r="C55" s="115" t="s">
        <v>31</v>
      </c>
      <c r="D55" s="115" t="s">
        <v>31</v>
      </c>
      <c r="E55" s="115" t="s">
        <v>31</v>
      </c>
      <c r="F55" s="115" t="s">
        <v>31</v>
      </c>
      <c r="G55" s="77">
        <v>58398036</v>
      </c>
      <c r="H55" s="77">
        <v>58398036</v>
      </c>
      <c r="I55" s="76">
        <v>37361810.979999997</v>
      </c>
      <c r="J55" s="76">
        <v>63.977855316915097</v>
      </c>
    </row>
    <row r="56" spans="1:10" ht="25.5" x14ac:dyDescent="0.25">
      <c r="A56" s="99" t="s">
        <v>178</v>
      </c>
      <c r="B56" s="87" t="s">
        <v>179</v>
      </c>
      <c r="C56" s="115" t="s">
        <v>31</v>
      </c>
      <c r="D56" s="115" t="s">
        <v>31</v>
      </c>
      <c r="E56" s="115" t="s">
        <v>31</v>
      </c>
      <c r="F56" s="115" t="s">
        <v>31</v>
      </c>
      <c r="G56" s="77">
        <v>58398036</v>
      </c>
      <c r="H56" s="77">
        <v>58398036</v>
      </c>
      <c r="I56" s="76">
        <v>37361810.979999997</v>
      </c>
      <c r="J56" s="76">
        <v>63.977855316915097</v>
      </c>
    </row>
    <row r="57" spans="1:10" x14ac:dyDescent="0.25">
      <c r="A57" s="100" t="s">
        <v>182</v>
      </c>
      <c r="B57" s="87" t="s">
        <v>183</v>
      </c>
      <c r="C57" s="115" t="s">
        <v>31</v>
      </c>
      <c r="D57" s="115" t="s">
        <v>31</v>
      </c>
      <c r="E57" s="115" t="s">
        <v>31</v>
      </c>
      <c r="F57" s="115" t="s">
        <v>31</v>
      </c>
      <c r="G57" s="88"/>
      <c r="H57" s="88"/>
      <c r="I57" s="84">
        <v>37361810.979999997</v>
      </c>
      <c r="J57" s="88"/>
    </row>
    <row r="58" spans="1:10" x14ac:dyDescent="0.25">
      <c r="A58" s="97" t="s">
        <v>285</v>
      </c>
      <c r="B58" s="98" t="s">
        <v>286</v>
      </c>
      <c r="C58" s="112" t="s">
        <v>31</v>
      </c>
      <c r="D58" s="112" t="s">
        <v>31</v>
      </c>
      <c r="E58" s="112" t="s">
        <v>31</v>
      </c>
      <c r="F58" s="112" t="s">
        <v>286</v>
      </c>
      <c r="G58" s="106">
        <v>1751941</v>
      </c>
      <c r="H58" s="106">
        <v>1751941</v>
      </c>
      <c r="I58" s="107">
        <v>837713.8</v>
      </c>
      <c r="J58" s="107">
        <v>47.816324864821397</v>
      </c>
    </row>
    <row r="59" spans="1:10" x14ac:dyDescent="0.25">
      <c r="A59" s="89" t="s">
        <v>255</v>
      </c>
      <c r="B59" s="87" t="s">
        <v>256</v>
      </c>
      <c r="C59" s="115" t="s">
        <v>31</v>
      </c>
      <c r="D59" s="115" t="s">
        <v>31</v>
      </c>
      <c r="E59" s="115" t="s">
        <v>31</v>
      </c>
      <c r="F59" s="115" t="s">
        <v>31</v>
      </c>
      <c r="G59" s="77">
        <v>1751941</v>
      </c>
      <c r="H59" s="77">
        <v>1751941</v>
      </c>
      <c r="I59" s="76">
        <v>837713.8</v>
      </c>
      <c r="J59" s="76">
        <v>47.816324864821397</v>
      </c>
    </row>
    <row r="60" spans="1:10" ht="25.5" x14ac:dyDescent="0.25">
      <c r="A60" s="99" t="s">
        <v>178</v>
      </c>
      <c r="B60" s="87" t="s">
        <v>179</v>
      </c>
      <c r="C60" s="115" t="s">
        <v>31</v>
      </c>
      <c r="D60" s="115" t="s">
        <v>31</v>
      </c>
      <c r="E60" s="115" t="s">
        <v>31</v>
      </c>
      <c r="F60" s="115" t="s">
        <v>31</v>
      </c>
      <c r="G60" s="77">
        <v>1751941</v>
      </c>
      <c r="H60" s="77">
        <v>1751941</v>
      </c>
      <c r="I60" s="76">
        <v>837713.8</v>
      </c>
      <c r="J60" s="76">
        <v>47.816324864821397</v>
      </c>
    </row>
    <row r="61" spans="1:10" x14ac:dyDescent="0.25">
      <c r="A61" s="100" t="s">
        <v>182</v>
      </c>
      <c r="B61" s="87" t="s">
        <v>183</v>
      </c>
      <c r="C61" s="115" t="s">
        <v>31</v>
      </c>
      <c r="D61" s="115" t="s">
        <v>31</v>
      </c>
      <c r="E61" s="115" t="s">
        <v>31</v>
      </c>
      <c r="F61" s="115" t="s">
        <v>31</v>
      </c>
      <c r="G61" s="88"/>
      <c r="H61" s="88"/>
      <c r="I61" s="84">
        <v>837713.8</v>
      </c>
      <c r="J61" s="88"/>
    </row>
    <row r="62" spans="1:10" ht="25.5" x14ac:dyDescent="0.25">
      <c r="A62" s="97" t="s">
        <v>287</v>
      </c>
      <c r="B62" s="98" t="s">
        <v>288</v>
      </c>
      <c r="C62" s="112" t="s">
        <v>31</v>
      </c>
      <c r="D62" s="112" t="s">
        <v>31</v>
      </c>
      <c r="E62" s="112" t="s">
        <v>31</v>
      </c>
      <c r="F62" s="112" t="s">
        <v>288</v>
      </c>
      <c r="G62" s="106">
        <v>3583516</v>
      </c>
      <c r="H62" s="106">
        <v>3583516</v>
      </c>
      <c r="I62" s="107">
        <v>2090441.63</v>
      </c>
      <c r="J62" s="107">
        <v>58.334932228570999</v>
      </c>
    </row>
    <row r="63" spans="1:10" x14ac:dyDescent="0.25">
      <c r="A63" s="89" t="s">
        <v>255</v>
      </c>
      <c r="B63" s="87" t="s">
        <v>256</v>
      </c>
      <c r="C63" s="115" t="s">
        <v>31</v>
      </c>
      <c r="D63" s="115" t="s">
        <v>31</v>
      </c>
      <c r="E63" s="115" t="s">
        <v>31</v>
      </c>
      <c r="F63" s="115" t="s">
        <v>31</v>
      </c>
      <c r="G63" s="77">
        <v>3583516</v>
      </c>
      <c r="H63" s="77">
        <v>3583516</v>
      </c>
      <c r="I63" s="76">
        <v>2090441.63</v>
      </c>
      <c r="J63" s="76">
        <v>58.334932228570999</v>
      </c>
    </row>
    <row r="64" spans="1:10" x14ac:dyDescent="0.25">
      <c r="A64" s="99" t="s">
        <v>168</v>
      </c>
      <c r="B64" s="87" t="s">
        <v>169</v>
      </c>
      <c r="C64" s="115" t="s">
        <v>31</v>
      </c>
      <c r="D64" s="115" t="s">
        <v>31</v>
      </c>
      <c r="E64" s="115" t="s">
        <v>31</v>
      </c>
      <c r="F64" s="115" t="s">
        <v>31</v>
      </c>
      <c r="G64" s="77">
        <v>3583516</v>
      </c>
      <c r="H64" s="77">
        <v>3583516</v>
      </c>
      <c r="I64" s="76">
        <v>2090441.63</v>
      </c>
      <c r="J64" s="76">
        <v>58.334932228570999</v>
      </c>
    </row>
    <row r="65" spans="1:10" x14ac:dyDescent="0.25">
      <c r="A65" s="100" t="s">
        <v>172</v>
      </c>
      <c r="B65" s="87" t="s">
        <v>173</v>
      </c>
      <c r="C65" s="115" t="s">
        <v>31</v>
      </c>
      <c r="D65" s="115" t="s">
        <v>31</v>
      </c>
      <c r="E65" s="115" t="s">
        <v>31</v>
      </c>
      <c r="F65" s="115" t="s">
        <v>31</v>
      </c>
      <c r="G65" s="88"/>
      <c r="H65" s="88"/>
      <c r="I65" s="84">
        <v>2090441.63</v>
      </c>
      <c r="J65" s="88"/>
    </row>
    <row r="66" spans="1:10" x14ac:dyDescent="0.25">
      <c r="A66" s="97" t="s">
        <v>289</v>
      </c>
      <c r="B66" s="98" t="s">
        <v>290</v>
      </c>
      <c r="C66" s="112" t="s">
        <v>31</v>
      </c>
      <c r="D66" s="112" t="s">
        <v>31</v>
      </c>
      <c r="E66" s="112" t="s">
        <v>31</v>
      </c>
      <c r="F66" s="112" t="s">
        <v>290</v>
      </c>
      <c r="G66" s="106">
        <v>344576</v>
      </c>
      <c r="H66" s="106">
        <v>344576</v>
      </c>
      <c r="I66" s="107">
        <v>152338.57</v>
      </c>
      <c r="J66" s="107">
        <v>44.210441237927199</v>
      </c>
    </row>
    <row r="67" spans="1:10" x14ac:dyDescent="0.25">
      <c r="A67" s="89" t="s">
        <v>255</v>
      </c>
      <c r="B67" s="87" t="s">
        <v>256</v>
      </c>
      <c r="C67" s="115" t="s">
        <v>31</v>
      </c>
      <c r="D67" s="115" t="s">
        <v>31</v>
      </c>
      <c r="E67" s="115" t="s">
        <v>31</v>
      </c>
      <c r="F67" s="115" t="s">
        <v>31</v>
      </c>
      <c r="G67" s="77">
        <v>344576</v>
      </c>
      <c r="H67" s="77">
        <v>344576</v>
      </c>
      <c r="I67" s="76">
        <v>152338.57</v>
      </c>
      <c r="J67" s="76">
        <v>44.210441237927199</v>
      </c>
    </row>
    <row r="68" spans="1:10" ht="25.5" x14ac:dyDescent="0.25">
      <c r="A68" s="99" t="s">
        <v>178</v>
      </c>
      <c r="B68" s="87" t="s">
        <v>179</v>
      </c>
      <c r="C68" s="115" t="s">
        <v>31</v>
      </c>
      <c r="D68" s="115" t="s">
        <v>31</v>
      </c>
      <c r="E68" s="115" t="s">
        <v>31</v>
      </c>
      <c r="F68" s="115" t="s">
        <v>31</v>
      </c>
      <c r="G68" s="77">
        <v>344576</v>
      </c>
      <c r="H68" s="77">
        <v>344576</v>
      </c>
      <c r="I68" s="76">
        <v>152338.57</v>
      </c>
      <c r="J68" s="76">
        <v>44.210441237927199</v>
      </c>
    </row>
    <row r="69" spans="1:10" x14ac:dyDescent="0.25">
      <c r="A69" s="100" t="s">
        <v>182</v>
      </c>
      <c r="B69" s="87" t="s">
        <v>183</v>
      </c>
      <c r="C69" s="115" t="s">
        <v>31</v>
      </c>
      <c r="D69" s="115" t="s">
        <v>31</v>
      </c>
      <c r="E69" s="115" t="s">
        <v>31</v>
      </c>
      <c r="F69" s="115" t="s">
        <v>31</v>
      </c>
      <c r="G69" s="88"/>
      <c r="H69" s="88"/>
      <c r="I69" s="84">
        <v>148664.59</v>
      </c>
      <c r="J69" s="88"/>
    </row>
    <row r="70" spans="1:10" x14ac:dyDescent="0.25">
      <c r="A70" s="100" t="s">
        <v>184</v>
      </c>
      <c r="B70" s="87" t="s">
        <v>185</v>
      </c>
      <c r="C70" s="115" t="s">
        <v>31</v>
      </c>
      <c r="D70" s="115" t="s">
        <v>31</v>
      </c>
      <c r="E70" s="115" t="s">
        <v>31</v>
      </c>
      <c r="F70" s="115" t="s">
        <v>31</v>
      </c>
      <c r="G70" s="88"/>
      <c r="H70" s="88"/>
      <c r="I70" s="84">
        <v>3673.98</v>
      </c>
      <c r="J70" s="88"/>
    </row>
    <row r="71" spans="1:10" x14ac:dyDescent="0.25">
      <c r="A71" s="97" t="s">
        <v>291</v>
      </c>
      <c r="B71" s="98" t="s">
        <v>292</v>
      </c>
      <c r="C71" s="112" t="s">
        <v>31</v>
      </c>
      <c r="D71" s="112" t="s">
        <v>31</v>
      </c>
      <c r="E71" s="112" t="s">
        <v>31</v>
      </c>
      <c r="F71" s="112" t="s">
        <v>292</v>
      </c>
      <c r="G71" s="106">
        <v>62684840</v>
      </c>
      <c r="H71" s="106">
        <v>59684840</v>
      </c>
      <c r="I71" s="107">
        <v>34452108.990000002</v>
      </c>
      <c r="J71" s="107">
        <v>57.723383341565501</v>
      </c>
    </row>
    <row r="72" spans="1:10" x14ac:dyDescent="0.25">
      <c r="A72" s="89" t="s">
        <v>255</v>
      </c>
      <c r="B72" s="87" t="s">
        <v>256</v>
      </c>
      <c r="C72" s="115" t="s">
        <v>31</v>
      </c>
      <c r="D72" s="115" t="s">
        <v>31</v>
      </c>
      <c r="E72" s="115" t="s">
        <v>31</v>
      </c>
      <c r="F72" s="115" t="s">
        <v>31</v>
      </c>
      <c r="G72" s="77">
        <v>62684840</v>
      </c>
      <c r="H72" s="77">
        <v>59684840</v>
      </c>
      <c r="I72" s="76">
        <v>34452108.990000002</v>
      </c>
      <c r="J72" s="76">
        <v>57.723383341565501</v>
      </c>
    </row>
    <row r="73" spans="1:10" ht="25.5" x14ac:dyDescent="0.25">
      <c r="A73" s="99" t="s">
        <v>178</v>
      </c>
      <c r="B73" s="87" t="s">
        <v>179</v>
      </c>
      <c r="C73" s="115" t="s">
        <v>31</v>
      </c>
      <c r="D73" s="115" t="s">
        <v>31</v>
      </c>
      <c r="E73" s="115" t="s">
        <v>31</v>
      </c>
      <c r="F73" s="115" t="s">
        <v>31</v>
      </c>
      <c r="G73" s="77">
        <v>62684840</v>
      </c>
      <c r="H73" s="77">
        <v>59684840</v>
      </c>
      <c r="I73" s="76">
        <v>34452108.990000002</v>
      </c>
      <c r="J73" s="76">
        <v>57.723383341565501</v>
      </c>
    </row>
    <row r="74" spans="1:10" x14ac:dyDescent="0.25">
      <c r="A74" s="100" t="s">
        <v>182</v>
      </c>
      <c r="B74" s="87" t="s">
        <v>183</v>
      </c>
      <c r="C74" s="115" t="s">
        <v>31</v>
      </c>
      <c r="D74" s="115" t="s">
        <v>31</v>
      </c>
      <c r="E74" s="115" t="s">
        <v>31</v>
      </c>
      <c r="F74" s="115" t="s">
        <v>31</v>
      </c>
      <c r="G74" s="88"/>
      <c r="H74" s="88"/>
      <c r="I74" s="84">
        <v>34452108.990000002</v>
      </c>
      <c r="J74" s="88"/>
    </row>
    <row r="75" spans="1:10" x14ac:dyDescent="0.25">
      <c r="A75" s="97" t="s">
        <v>293</v>
      </c>
      <c r="B75" s="98" t="s">
        <v>294</v>
      </c>
      <c r="C75" s="112" t="s">
        <v>31</v>
      </c>
      <c r="D75" s="112" t="s">
        <v>31</v>
      </c>
      <c r="E75" s="112" t="s">
        <v>31</v>
      </c>
      <c r="F75" s="112" t="s">
        <v>294</v>
      </c>
      <c r="G75" s="106">
        <v>41828099</v>
      </c>
      <c r="H75" s="106">
        <v>41828099</v>
      </c>
      <c r="I75" s="107">
        <v>24897731.280000001</v>
      </c>
      <c r="J75" s="107">
        <v>59.523936959219697</v>
      </c>
    </row>
    <row r="76" spans="1:10" x14ac:dyDescent="0.25">
      <c r="A76" s="89" t="s">
        <v>257</v>
      </c>
      <c r="B76" s="87" t="s">
        <v>258</v>
      </c>
      <c r="C76" s="115" t="s">
        <v>31</v>
      </c>
      <c r="D76" s="115" t="s">
        <v>31</v>
      </c>
      <c r="E76" s="115" t="s">
        <v>31</v>
      </c>
      <c r="F76" s="115" t="s">
        <v>31</v>
      </c>
      <c r="G76" s="77">
        <v>41828099</v>
      </c>
      <c r="H76" s="77">
        <v>41828099</v>
      </c>
      <c r="I76" s="76">
        <v>24897731.280000001</v>
      </c>
      <c r="J76" s="76">
        <v>59.523936959219697</v>
      </c>
    </row>
    <row r="77" spans="1:10" ht="25.5" x14ac:dyDescent="0.25">
      <c r="A77" s="99" t="s">
        <v>178</v>
      </c>
      <c r="B77" s="87" t="s">
        <v>179</v>
      </c>
      <c r="C77" s="115" t="s">
        <v>31</v>
      </c>
      <c r="D77" s="115" t="s">
        <v>31</v>
      </c>
      <c r="E77" s="115" t="s">
        <v>31</v>
      </c>
      <c r="F77" s="115" t="s">
        <v>31</v>
      </c>
      <c r="G77" s="77">
        <v>41828099</v>
      </c>
      <c r="H77" s="77">
        <v>41828099</v>
      </c>
      <c r="I77" s="76">
        <v>24897731.280000001</v>
      </c>
      <c r="J77" s="76">
        <v>59.523936959219697</v>
      </c>
    </row>
    <row r="78" spans="1:10" x14ac:dyDescent="0.25">
      <c r="A78" s="100" t="s">
        <v>182</v>
      </c>
      <c r="B78" s="87" t="s">
        <v>183</v>
      </c>
      <c r="C78" s="115" t="s">
        <v>31</v>
      </c>
      <c r="D78" s="115" t="s">
        <v>31</v>
      </c>
      <c r="E78" s="115" t="s">
        <v>31</v>
      </c>
      <c r="F78" s="115" t="s">
        <v>31</v>
      </c>
      <c r="G78" s="88"/>
      <c r="H78" s="88"/>
      <c r="I78" s="84">
        <v>24897731.280000001</v>
      </c>
      <c r="J78" s="88"/>
    </row>
    <row r="79" spans="1:10" x14ac:dyDescent="0.25">
      <c r="A79" s="97" t="s">
        <v>295</v>
      </c>
      <c r="B79" s="98" t="s">
        <v>296</v>
      </c>
      <c r="C79" s="112" t="s">
        <v>31</v>
      </c>
      <c r="D79" s="112" t="s">
        <v>31</v>
      </c>
      <c r="E79" s="112" t="s">
        <v>31</v>
      </c>
      <c r="F79" s="112" t="s">
        <v>296</v>
      </c>
      <c r="G79" s="106">
        <v>442077784</v>
      </c>
      <c r="H79" s="106">
        <v>423434784</v>
      </c>
      <c r="I79" s="107">
        <v>179880434.30000001</v>
      </c>
      <c r="J79" s="107">
        <v>42.4812606561864</v>
      </c>
    </row>
    <row r="80" spans="1:10" x14ac:dyDescent="0.25">
      <c r="A80" s="89" t="s">
        <v>255</v>
      </c>
      <c r="B80" s="87" t="s">
        <v>256</v>
      </c>
      <c r="C80" s="115" t="s">
        <v>31</v>
      </c>
      <c r="D80" s="115" t="s">
        <v>31</v>
      </c>
      <c r="E80" s="115" t="s">
        <v>31</v>
      </c>
      <c r="F80" s="115" t="s">
        <v>31</v>
      </c>
      <c r="G80" s="77">
        <v>442077784</v>
      </c>
      <c r="H80" s="77">
        <v>423434784</v>
      </c>
      <c r="I80" s="76">
        <v>179880434.30000001</v>
      </c>
      <c r="J80" s="76">
        <v>42.4812606561864</v>
      </c>
    </row>
    <row r="81" spans="1:10" ht="25.5" x14ac:dyDescent="0.25">
      <c r="A81" s="99" t="s">
        <v>178</v>
      </c>
      <c r="B81" s="87" t="s">
        <v>179</v>
      </c>
      <c r="C81" s="115" t="s">
        <v>31</v>
      </c>
      <c r="D81" s="115" t="s">
        <v>31</v>
      </c>
      <c r="E81" s="115" t="s">
        <v>31</v>
      </c>
      <c r="F81" s="115" t="s">
        <v>31</v>
      </c>
      <c r="G81" s="77">
        <v>442077784</v>
      </c>
      <c r="H81" s="77">
        <v>423434784</v>
      </c>
      <c r="I81" s="76">
        <v>179880434.30000001</v>
      </c>
      <c r="J81" s="76">
        <v>42.4812606561864</v>
      </c>
    </row>
    <row r="82" spans="1:10" x14ac:dyDescent="0.25">
      <c r="A82" s="100" t="s">
        <v>182</v>
      </c>
      <c r="B82" s="87" t="s">
        <v>183</v>
      </c>
      <c r="C82" s="115" t="s">
        <v>31</v>
      </c>
      <c r="D82" s="115" t="s">
        <v>31</v>
      </c>
      <c r="E82" s="115" t="s">
        <v>31</v>
      </c>
      <c r="F82" s="115" t="s">
        <v>31</v>
      </c>
      <c r="G82" s="88"/>
      <c r="H82" s="88"/>
      <c r="I82" s="84">
        <v>179880434.30000001</v>
      </c>
      <c r="J82" s="88"/>
    </row>
    <row r="83" spans="1:10" ht="25.5" x14ac:dyDescent="0.25">
      <c r="A83" s="113" t="s">
        <v>297</v>
      </c>
      <c r="B83" s="114" t="s">
        <v>298</v>
      </c>
      <c r="C83" s="112" t="s">
        <v>31</v>
      </c>
      <c r="D83" s="112" t="s">
        <v>31</v>
      </c>
      <c r="E83" s="112" t="s">
        <v>298</v>
      </c>
      <c r="F83" s="112" t="s">
        <v>31</v>
      </c>
      <c r="G83" s="106">
        <v>10177830</v>
      </c>
      <c r="H83" s="106">
        <v>10177830</v>
      </c>
      <c r="I83" s="107">
        <v>2276752.79</v>
      </c>
      <c r="J83" s="107">
        <v>22.369727043977001</v>
      </c>
    </row>
    <row r="84" spans="1:10" ht="25.5" x14ac:dyDescent="0.25">
      <c r="A84" s="97" t="s">
        <v>299</v>
      </c>
      <c r="B84" s="98" t="s">
        <v>300</v>
      </c>
      <c r="C84" s="112" t="s">
        <v>31</v>
      </c>
      <c r="D84" s="112" t="s">
        <v>31</v>
      </c>
      <c r="E84" s="112" t="s">
        <v>31</v>
      </c>
      <c r="F84" s="112" t="s">
        <v>300</v>
      </c>
      <c r="G84" s="106">
        <v>2220000</v>
      </c>
      <c r="H84" s="106">
        <v>2220000</v>
      </c>
      <c r="I84" s="107">
        <v>1425827.24</v>
      </c>
      <c r="J84" s="107">
        <v>64.226452252252201</v>
      </c>
    </row>
    <row r="85" spans="1:10" x14ac:dyDescent="0.25">
      <c r="A85" s="89" t="s">
        <v>255</v>
      </c>
      <c r="B85" s="87" t="s">
        <v>256</v>
      </c>
      <c r="C85" s="115" t="s">
        <v>31</v>
      </c>
      <c r="D85" s="115" t="s">
        <v>31</v>
      </c>
      <c r="E85" s="115" t="s">
        <v>31</v>
      </c>
      <c r="F85" s="115" t="s">
        <v>31</v>
      </c>
      <c r="G85" s="77">
        <v>2220000</v>
      </c>
      <c r="H85" s="77">
        <v>2220000</v>
      </c>
      <c r="I85" s="76">
        <v>1425827.24</v>
      </c>
      <c r="J85" s="76">
        <v>64.226452252252201</v>
      </c>
    </row>
    <row r="86" spans="1:10" x14ac:dyDescent="0.25">
      <c r="A86" s="99" t="s">
        <v>195</v>
      </c>
      <c r="B86" s="87" t="s">
        <v>196</v>
      </c>
      <c r="C86" s="115" t="s">
        <v>31</v>
      </c>
      <c r="D86" s="115" t="s">
        <v>31</v>
      </c>
      <c r="E86" s="115" t="s">
        <v>31</v>
      </c>
      <c r="F86" s="115" t="s">
        <v>31</v>
      </c>
      <c r="G86" s="77">
        <v>1631000</v>
      </c>
      <c r="H86" s="77">
        <v>1631000</v>
      </c>
      <c r="I86" s="76">
        <v>1416466.5</v>
      </c>
      <c r="J86" s="76">
        <v>86.846505211526704</v>
      </c>
    </row>
    <row r="87" spans="1:10" x14ac:dyDescent="0.25">
      <c r="A87" s="100" t="s">
        <v>199</v>
      </c>
      <c r="B87" s="87" t="s">
        <v>200</v>
      </c>
      <c r="C87" s="115" t="s">
        <v>31</v>
      </c>
      <c r="D87" s="115" t="s">
        <v>31</v>
      </c>
      <c r="E87" s="115" t="s">
        <v>31</v>
      </c>
      <c r="F87" s="115" t="s">
        <v>31</v>
      </c>
      <c r="G87" s="88"/>
      <c r="H87" s="88"/>
      <c r="I87" s="84">
        <v>1416466.5</v>
      </c>
      <c r="J87" s="88"/>
    </row>
    <row r="88" spans="1:10" x14ac:dyDescent="0.25">
      <c r="A88" s="99" t="s">
        <v>211</v>
      </c>
      <c r="B88" s="87" t="s">
        <v>212</v>
      </c>
      <c r="C88" s="115" t="s">
        <v>31</v>
      </c>
      <c r="D88" s="115" t="s">
        <v>31</v>
      </c>
      <c r="E88" s="115" t="s">
        <v>31</v>
      </c>
      <c r="F88" s="115" t="s">
        <v>31</v>
      </c>
      <c r="G88" s="77">
        <v>589000</v>
      </c>
      <c r="H88" s="77">
        <v>589000</v>
      </c>
      <c r="I88" s="76">
        <v>9360.74</v>
      </c>
      <c r="J88" s="76">
        <v>1.5892597623089999</v>
      </c>
    </row>
    <row r="89" spans="1:10" x14ac:dyDescent="0.25">
      <c r="A89" s="100" t="s">
        <v>215</v>
      </c>
      <c r="B89" s="87" t="s">
        <v>214</v>
      </c>
      <c r="C89" s="115" t="s">
        <v>31</v>
      </c>
      <c r="D89" s="115" t="s">
        <v>31</v>
      </c>
      <c r="E89" s="115" t="s">
        <v>31</v>
      </c>
      <c r="F89" s="115" t="s">
        <v>31</v>
      </c>
      <c r="G89" s="88"/>
      <c r="H89" s="88"/>
      <c r="I89" s="84">
        <v>9360.74</v>
      </c>
      <c r="J89" s="88"/>
    </row>
    <row r="90" spans="1:10" ht="25.5" x14ac:dyDescent="0.25">
      <c r="A90" s="97" t="s">
        <v>301</v>
      </c>
      <c r="B90" s="98" t="s">
        <v>302</v>
      </c>
      <c r="C90" s="112" t="s">
        <v>31</v>
      </c>
      <c r="D90" s="112" t="s">
        <v>31</v>
      </c>
      <c r="E90" s="112" t="s">
        <v>31</v>
      </c>
      <c r="F90" s="112" t="s">
        <v>302</v>
      </c>
      <c r="G90" s="106">
        <v>4823130</v>
      </c>
      <c r="H90" s="106">
        <v>4823130</v>
      </c>
      <c r="I90" s="107">
        <v>3296.52</v>
      </c>
      <c r="J90" s="107">
        <v>6.8348147364890005E-2</v>
      </c>
    </row>
    <row r="91" spans="1:10" x14ac:dyDescent="0.25">
      <c r="A91" s="89" t="s">
        <v>257</v>
      </c>
      <c r="B91" s="87" t="s">
        <v>258</v>
      </c>
      <c r="C91" s="115" t="s">
        <v>31</v>
      </c>
      <c r="D91" s="115" t="s">
        <v>31</v>
      </c>
      <c r="E91" s="115" t="s">
        <v>31</v>
      </c>
      <c r="F91" s="115" t="s">
        <v>31</v>
      </c>
      <c r="G91" s="77">
        <v>4823130</v>
      </c>
      <c r="H91" s="77">
        <v>4823130</v>
      </c>
      <c r="I91" s="76">
        <v>3296.52</v>
      </c>
      <c r="J91" s="76">
        <v>6.8348147364890005E-2</v>
      </c>
    </row>
    <row r="92" spans="1:10" x14ac:dyDescent="0.25">
      <c r="A92" s="99" t="s">
        <v>107</v>
      </c>
      <c r="B92" s="87" t="s">
        <v>108</v>
      </c>
      <c r="C92" s="115" t="s">
        <v>31</v>
      </c>
      <c r="D92" s="115" t="s">
        <v>31</v>
      </c>
      <c r="E92" s="115" t="s">
        <v>31</v>
      </c>
      <c r="F92" s="115" t="s">
        <v>31</v>
      </c>
      <c r="G92" s="77">
        <v>21636</v>
      </c>
      <c r="H92" s="77">
        <v>21636</v>
      </c>
      <c r="I92" s="76"/>
      <c r="J92" s="76"/>
    </row>
    <row r="93" spans="1:10" x14ac:dyDescent="0.25">
      <c r="A93" s="99" t="s">
        <v>195</v>
      </c>
      <c r="B93" s="87" t="s">
        <v>196</v>
      </c>
      <c r="C93" s="115" t="s">
        <v>31</v>
      </c>
      <c r="D93" s="115" t="s">
        <v>31</v>
      </c>
      <c r="E93" s="115" t="s">
        <v>31</v>
      </c>
      <c r="F93" s="115" t="s">
        <v>31</v>
      </c>
      <c r="G93" s="77">
        <v>3083833</v>
      </c>
      <c r="H93" s="77">
        <v>3083833</v>
      </c>
      <c r="I93" s="76"/>
      <c r="J93" s="76"/>
    </row>
    <row r="94" spans="1:10" x14ac:dyDescent="0.25">
      <c r="A94" s="99" t="s">
        <v>211</v>
      </c>
      <c r="B94" s="87" t="s">
        <v>212</v>
      </c>
      <c r="C94" s="115" t="s">
        <v>31</v>
      </c>
      <c r="D94" s="115" t="s">
        <v>31</v>
      </c>
      <c r="E94" s="115" t="s">
        <v>31</v>
      </c>
      <c r="F94" s="115" t="s">
        <v>31</v>
      </c>
      <c r="G94" s="77">
        <v>1717661</v>
      </c>
      <c r="H94" s="77">
        <v>1717661</v>
      </c>
      <c r="I94" s="76">
        <v>3296.52</v>
      </c>
      <c r="J94" s="76">
        <v>0.19191912723174001</v>
      </c>
    </row>
    <row r="95" spans="1:10" x14ac:dyDescent="0.25">
      <c r="A95" s="100" t="s">
        <v>215</v>
      </c>
      <c r="B95" s="87" t="s">
        <v>214</v>
      </c>
      <c r="C95" s="115" t="s">
        <v>31</v>
      </c>
      <c r="D95" s="115" t="s">
        <v>31</v>
      </c>
      <c r="E95" s="115" t="s">
        <v>31</v>
      </c>
      <c r="F95" s="115" t="s">
        <v>31</v>
      </c>
      <c r="G95" s="88"/>
      <c r="H95" s="88"/>
      <c r="I95" s="84">
        <v>3296.52</v>
      </c>
      <c r="J95" s="88"/>
    </row>
    <row r="96" spans="1:10" x14ac:dyDescent="0.25">
      <c r="A96" s="97" t="s">
        <v>303</v>
      </c>
      <c r="B96" s="98" t="s">
        <v>304</v>
      </c>
      <c r="C96" s="112" t="s">
        <v>31</v>
      </c>
      <c r="D96" s="112" t="s">
        <v>31</v>
      </c>
      <c r="E96" s="112" t="s">
        <v>31</v>
      </c>
      <c r="F96" s="112" t="s">
        <v>304</v>
      </c>
      <c r="G96" s="106">
        <v>3134700</v>
      </c>
      <c r="H96" s="106">
        <v>3134700</v>
      </c>
      <c r="I96" s="107">
        <v>847629.03</v>
      </c>
      <c r="J96" s="107">
        <v>27.040196191023099</v>
      </c>
    </row>
    <row r="97" spans="1:10" x14ac:dyDescent="0.25">
      <c r="A97" s="89" t="s">
        <v>261</v>
      </c>
      <c r="B97" s="87" t="s">
        <v>262</v>
      </c>
      <c r="C97" s="115" t="s">
        <v>31</v>
      </c>
      <c r="D97" s="115" t="s">
        <v>31</v>
      </c>
      <c r="E97" s="115" t="s">
        <v>31</v>
      </c>
      <c r="F97" s="115" t="s">
        <v>31</v>
      </c>
      <c r="G97" s="77">
        <v>3134700</v>
      </c>
      <c r="H97" s="77">
        <v>3134700</v>
      </c>
      <c r="I97" s="76">
        <v>847629.03</v>
      </c>
      <c r="J97" s="76">
        <v>27.040196191023099</v>
      </c>
    </row>
    <row r="98" spans="1:10" x14ac:dyDescent="0.25">
      <c r="A98" s="99" t="s">
        <v>90</v>
      </c>
      <c r="B98" s="87" t="s">
        <v>91</v>
      </c>
      <c r="C98" s="115" t="s">
        <v>31</v>
      </c>
      <c r="D98" s="115" t="s">
        <v>31</v>
      </c>
      <c r="E98" s="115" t="s">
        <v>31</v>
      </c>
      <c r="F98" s="115" t="s">
        <v>31</v>
      </c>
      <c r="G98" s="77">
        <v>2928150</v>
      </c>
      <c r="H98" s="77">
        <v>2928150</v>
      </c>
      <c r="I98" s="76">
        <v>826414.34</v>
      </c>
      <c r="J98" s="76">
        <v>28.223087615047</v>
      </c>
    </row>
    <row r="99" spans="1:10" x14ac:dyDescent="0.25">
      <c r="A99" s="100" t="s">
        <v>94</v>
      </c>
      <c r="B99" s="87" t="s">
        <v>95</v>
      </c>
      <c r="C99" s="115" t="s">
        <v>31</v>
      </c>
      <c r="D99" s="115" t="s">
        <v>31</v>
      </c>
      <c r="E99" s="115" t="s">
        <v>31</v>
      </c>
      <c r="F99" s="115" t="s">
        <v>31</v>
      </c>
      <c r="G99" s="88"/>
      <c r="H99" s="88"/>
      <c r="I99" s="84">
        <v>652297.53</v>
      </c>
      <c r="J99" s="88"/>
    </row>
    <row r="100" spans="1:10" x14ac:dyDescent="0.25">
      <c r="A100" s="100" t="s">
        <v>98</v>
      </c>
      <c r="B100" s="87" t="s">
        <v>99</v>
      </c>
      <c r="C100" s="115" t="s">
        <v>31</v>
      </c>
      <c r="D100" s="115" t="s">
        <v>31</v>
      </c>
      <c r="E100" s="115" t="s">
        <v>31</v>
      </c>
      <c r="F100" s="115" t="s">
        <v>31</v>
      </c>
      <c r="G100" s="88"/>
      <c r="H100" s="88"/>
      <c r="I100" s="84">
        <v>46449.06</v>
      </c>
      <c r="J100" s="88"/>
    </row>
    <row r="101" spans="1:10" x14ac:dyDescent="0.25">
      <c r="A101" s="100" t="s">
        <v>105</v>
      </c>
      <c r="B101" s="87" t="s">
        <v>106</v>
      </c>
      <c r="C101" s="115" t="s">
        <v>31</v>
      </c>
      <c r="D101" s="115" t="s">
        <v>31</v>
      </c>
      <c r="E101" s="115" t="s">
        <v>31</v>
      </c>
      <c r="F101" s="115" t="s">
        <v>31</v>
      </c>
      <c r="G101" s="88"/>
      <c r="H101" s="88"/>
      <c r="I101" s="84">
        <v>127667.75</v>
      </c>
      <c r="J101" s="88"/>
    </row>
    <row r="102" spans="1:10" x14ac:dyDescent="0.25">
      <c r="A102" s="99" t="s">
        <v>107</v>
      </c>
      <c r="B102" s="87" t="s">
        <v>108</v>
      </c>
      <c r="C102" s="115" t="s">
        <v>31</v>
      </c>
      <c r="D102" s="115" t="s">
        <v>31</v>
      </c>
      <c r="E102" s="115" t="s">
        <v>31</v>
      </c>
      <c r="F102" s="115" t="s">
        <v>31</v>
      </c>
      <c r="G102" s="77">
        <v>206550</v>
      </c>
      <c r="H102" s="77">
        <v>206550</v>
      </c>
      <c r="I102" s="76">
        <v>21214.69</v>
      </c>
      <c r="J102" s="76">
        <v>10.270970709271401</v>
      </c>
    </row>
    <row r="103" spans="1:10" x14ac:dyDescent="0.25">
      <c r="A103" s="100" t="s">
        <v>113</v>
      </c>
      <c r="B103" s="87" t="s">
        <v>114</v>
      </c>
      <c r="C103" s="115" t="s">
        <v>31</v>
      </c>
      <c r="D103" s="115" t="s">
        <v>31</v>
      </c>
      <c r="E103" s="115" t="s">
        <v>31</v>
      </c>
      <c r="F103" s="115" t="s">
        <v>31</v>
      </c>
      <c r="G103" s="88"/>
      <c r="H103" s="88"/>
      <c r="I103" s="84">
        <v>21214.69</v>
      </c>
      <c r="J103" s="88"/>
    </row>
    <row r="104" spans="1:10" x14ac:dyDescent="0.25">
      <c r="A104" s="113" t="s">
        <v>305</v>
      </c>
      <c r="B104" s="114" t="s">
        <v>306</v>
      </c>
      <c r="C104" s="112" t="s">
        <v>31</v>
      </c>
      <c r="D104" s="112" t="s">
        <v>31</v>
      </c>
      <c r="E104" s="112" t="s">
        <v>306</v>
      </c>
      <c r="F104" s="112" t="s">
        <v>31</v>
      </c>
      <c r="G104" s="106">
        <v>85260012</v>
      </c>
      <c r="H104" s="106">
        <v>85260012</v>
      </c>
      <c r="I104" s="107">
        <v>42022094.810000002</v>
      </c>
      <c r="J104" s="107">
        <v>49.286991432748103</v>
      </c>
    </row>
    <row r="105" spans="1:10" ht="25.5" x14ac:dyDescent="0.25">
      <c r="A105" s="97" t="s">
        <v>307</v>
      </c>
      <c r="B105" s="98" t="s">
        <v>308</v>
      </c>
      <c r="C105" s="112" t="s">
        <v>31</v>
      </c>
      <c r="D105" s="112" t="s">
        <v>31</v>
      </c>
      <c r="E105" s="112" t="s">
        <v>31</v>
      </c>
      <c r="F105" s="112" t="s">
        <v>309</v>
      </c>
      <c r="G105" s="106">
        <v>85260012</v>
      </c>
      <c r="H105" s="106">
        <v>85260012</v>
      </c>
      <c r="I105" s="107">
        <v>42022094.810000002</v>
      </c>
      <c r="J105" s="107">
        <v>49.286991432748103</v>
      </c>
    </row>
    <row r="106" spans="1:10" x14ac:dyDescent="0.25">
      <c r="A106" s="89" t="s">
        <v>255</v>
      </c>
      <c r="B106" s="87" t="s">
        <v>256</v>
      </c>
      <c r="C106" s="115" t="s">
        <v>31</v>
      </c>
      <c r="D106" s="115" t="s">
        <v>31</v>
      </c>
      <c r="E106" s="115" t="s">
        <v>31</v>
      </c>
      <c r="F106" s="115" t="s">
        <v>31</v>
      </c>
      <c r="G106" s="77">
        <v>81976404</v>
      </c>
      <c r="H106" s="77">
        <v>81976404</v>
      </c>
      <c r="I106" s="76">
        <v>41277577.939999998</v>
      </c>
      <c r="J106" s="76">
        <v>50.352999065438397</v>
      </c>
    </row>
    <row r="107" spans="1:10" x14ac:dyDescent="0.25">
      <c r="A107" s="99" t="s">
        <v>90</v>
      </c>
      <c r="B107" s="87" t="s">
        <v>91</v>
      </c>
      <c r="C107" s="115" t="s">
        <v>31</v>
      </c>
      <c r="D107" s="115" t="s">
        <v>31</v>
      </c>
      <c r="E107" s="115" t="s">
        <v>31</v>
      </c>
      <c r="F107" s="115" t="s">
        <v>31</v>
      </c>
      <c r="G107" s="77">
        <v>66716117</v>
      </c>
      <c r="H107" s="77">
        <v>66716117</v>
      </c>
      <c r="I107" s="76">
        <v>34542346.369999997</v>
      </c>
      <c r="J107" s="76">
        <v>51.775115104495697</v>
      </c>
    </row>
    <row r="108" spans="1:10" x14ac:dyDescent="0.25">
      <c r="A108" s="100" t="s">
        <v>94</v>
      </c>
      <c r="B108" s="87" t="s">
        <v>95</v>
      </c>
      <c r="C108" s="115" t="s">
        <v>31</v>
      </c>
      <c r="D108" s="115" t="s">
        <v>31</v>
      </c>
      <c r="E108" s="115" t="s">
        <v>31</v>
      </c>
      <c r="F108" s="115" t="s">
        <v>31</v>
      </c>
      <c r="G108" s="88"/>
      <c r="H108" s="88"/>
      <c r="I108" s="84">
        <v>26357639.109999999</v>
      </c>
      <c r="J108" s="88"/>
    </row>
    <row r="109" spans="1:10" x14ac:dyDescent="0.25">
      <c r="A109" s="100" t="s">
        <v>96</v>
      </c>
      <c r="B109" s="87" t="s">
        <v>97</v>
      </c>
      <c r="C109" s="115" t="s">
        <v>31</v>
      </c>
      <c r="D109" s="115" t="s">
        <v>31</v>
      </c>
      <c r="E109" s="115" t="s">
        <v>31</v>
      </c>
      <c r="F109" s="115" t="s">
        <v>31</v>
      </c>
      <c r="G109" s="88"/>
      <c r="H109" s="88"/>
      <c r="I109" s="84">
        <v>573183.72</v>
      </c>
      <c r="J109" s="88"/>
    </row>
    <row r="110" spans="1:10" x14ac:dyDescent="0.25">
      <c r="A110" s="100" t="s">
        <v>98</v>
      </c>
      <c r="B110" s="87" t="s">
        <v>99</v>
      </c>
      <c r="C110" s="115" t="s">
        <v>31</v>
      </c>
      <c r="D110" s="115" t="s">
        <v>31</v>
      </c>
      <c r="E110" s="115" t="s">
        <v>31</v>
      </c>
      <c r="F110" s="115" t="s">
        <v>31</v>
      </c>
      <c r="G110" s="88"/>
      <c r="H110" s="88"/>
      <c r="I110" s="84">
        <v>1858772.13</v>
      </c>
      <c r="J110" s="88"/>
    </row>
    <row r="111" spans="1:10" x14ac:dyDescent="0.25">
      <c r="A111" s="100" t="s">
        <v>102</v>
      </c>
      <c r="B111" s="87" t="s">
        <v>101</v>
      </c>
      <c r="C111" s="115" t="s">
        <v>31</v>
      </c>
      <c r="D111" s="115" t="s">
        <v>31</v>
      </c>
      <c r="E111" s="115" t="s">
        <v>31</v>
      </c>
      <c r="F111" s="115" t="s">
        <v>31</v>
      </c>
      <c r="G111" s="88"/>
      <c r="H111" s="88"/>
      <c r="I111" s="84">
        <v>1320212.04</v>
      </c>
      <c r="J111" s="88"/>
    </row>
    <row r="112" spans="1:10" x14ac:dyDescent="0.25">
      <c r="A112" s="100" t="s">
        <v>105</v>
      </c>
      <c r="B112" s="87" t="s">
        <v>106</v>
      </c>
      <c r="C112" s="115" t="s">
        <v>31</v>
      </c>
      <c r="D112" s="115" t="s">
        <v>31</v>
      </c>
      <c r="E112" s="115" t="s">
        <v>31</v>
      </c>
      <c r="F112" s="115" t="s">
        <v>31</v>
      </c>
      <c r="G112" s="88"/>
      <c r="H112" s="88"/>
      <c r="I112" s="84">
        <v>4432539.37</v>
      </c>
      <c r="J112" s="88"/>
    </row>
    <row r="113" spans="1:10" x14ac:dyDescent="0.25">
      <c r="A113" s="99" t="s">
        <v>107</v>
      </c>
      <c r="B113" s="87" t="s">
        <v>108</v>
      </c>
      <c r="C113" s="115" t="s">
        <v>31</v>
      </c>
      <c r="D113" s="115" t="s">
        <v>31</v>
      </c>
      <c r="E113" s="115" t="s">
        <v>31</v>
      </c>
      <c r="F113" s="115" t="s">
        <v>31</v>
      </c>
      <c r="G113" s="77">
        <v>12033914</v>
      </c>
      <c r="H113" s="77">
        <v>12033914</v>
      </c>
      <c r="I113" s="76">
        <v>6204401.2000000002</v>
      </c>
      <c r="J113" s="76">
        <v>51.557632869904197</v>
      </c>
    </row>
    <row r="114" spans="1:10" x14ac:dyDescent="0.25">
      <c r="A114" s="100" t="s">
        <v>111</v>
      </c>
      <c r="B114" s="87" t="s">
        <v>112</v>
      </c>
      <c r="C114" s="115" t="s">
        <v>31</v>
      </c>
      <c r="D114" s="115" t="s">
        <v>31</v>
      </c>
      <c r="E114" s="115" t="s">
        <v>31</v>
      </c>
      <c r="F114" s="115" t="s">
        <v>31</v>
      </c>
      <c r="G114" s="88"/>
      <c r="H114" s="88"/>
      <c r="I114" s="84">
        <v>318802.86</v>
      </c>
      <c r="J114" s="88"/>
    </row>
    <row r="115" spans="1:10" x14ac:dyDescent="0.25">
      <c r="A115" s="100" t="s">
        <v>113</v>
      </c>
      <c r="B115" s="87" t="s">
        <v>114</v>
      </c>
      <c r="C115" s="115" t="s">
        <v>31</v>
      </c>
      <c r="D115" s="115" t="s">
        <v>31</v>
      </c>
      <c r="E115" s="115" t="s">
        <v>31</v>
      </c>
      <c r="F115" s="115" t="s">
        <v>31</v>
      </c>
      <c r="G115" s="88"/>
      <c r="H115" s="88"/>
      <c r="I115" s="84">
        <v>799626.96</v>
      </c>
      <c r="J115" s="88"/>
    </row>
    <row r="116" spans="1:10" x14ac:dyDescent="0.25">
      <c r="A116" s="100" t="s">
        <v>115</v>
      </c>
      <c r="B116" s="87" t="s">
        <v>116</v>
      </c>
      <c r="C116" s="115" t="s">
        <v>31</v>
      </c>
      <c r="D116" s="115" t="s">
        <v>31</v>
      </c>
      <c r="E116" s="115" t="s">
        <v>31</v>
      </c>
      <c r="F116" s="115" t="s">
        <v>31</v>
      </c>
      <c r="G116" s="88"/>
      <c r="H116" s="88"/>
      <c r="I116" s="84">
        <v>115861.47</v>
      </c>
      <c r="J116" s="88"/>
    </row>
    <row r="117" spans="1:10" x14ac:dyDescent="0.25">
      <c r="A117" s="100" t="s">
        <v>117</v>
      </c>
      <c r="B117" s="87" t="s">
        <v>118</v>
      </c>
      <c r="C117" s="115" t="s">
        <v>31</v>
      </c>
      <c r="D117" s="115" t="s">
        <v>31</v>
      </c>
      <c r="E117" s="115" t="s">
        <v>31</v>
      </c>
      <c r="F117" s="115" t="s">
        <v>31</v>
      </c>
      <c r="G117" s="88"/>
      <c r="H117" s="88"/>
      <c r="I117" s="84">
        <v>2951.05</v>
      </c>
      <c r="J117" s="88"/>
    </row>
    <row r="118" spans="1:10" x14ac:dyDescent="0.25">
      <c r="A118" s="100" t="s">
        <v>121</v>
      </c>
      <c r="B118" s="87" t="s">
        <v>122</v>
      </c>
      <c r="C118" s="115" t="s">
        <v>31</v>
      </c>
      <c r="D118" s="115" t="s">
        <v>31</v>
      </c>
      <c r="E118" s="115" t="s">
        <v>31</v>
      </c>
      <c r="F118" s="115" t="s">
        <v>31</v>
      </c>
      <c r="G118" s="88"/>
      <c r="H118" s="88"/>
      <c r="I118" s="84">
        <v>771054.48</v>
      </c>
      <c r="J118" s="88"/>
    </row>
    <row r="119" spans="1:10" x14ac:dyDescent="0.25">
      <c r="A119" s="100" t="s">
        <v>125</v>
      </c>
      <c r="B119" s="87" t="s">
        <v>126</v>
      </c>
      <c r="C119" s="115" t="s">
        <v>31</v>
      </c>
      <c r="D119" s="115" t="s">
        <v>31</v>
      </c>
      <c r="E119" s="115" t="s">
        <v>31</v>
      </c>
      <c r="F119" s="115" t="s">
        <v>31</v>
      </c>
      <c r="G119" s="88"/>
      <c r="H119" s="88"/>
      <c r="I119" s="84">
        <v>561103.13</v>
      </c>
      <c r="J119" s="88"/>
    </row>
    <row r="120" spans="1:10" x14ac:dyDescent="0.25">
      <c r="A120" s="100" t="s">
        <v>127</v>
      </c>
      <c r="B120" s="87" t="s">
        <v>128</v>
      </c>
      <c r="C120" s="115" t="s">
        <v>31</v>
      </c>
      <c r="D120" s="115" t="s">
        <v>31</v>
      </c>
      <c r="E120" s="115" t="s">
        <v>31</v>
      </c>
      <c r="F120" s="115" t="s">
        <v>31</v>
      </c>
      <c r="G120" s="88"/>
      <c r="H120" s="88"/>
      <c r="I120" s="84">
        <v>18904.07</v>
      </c>
      <c r="J120" s="88"/>
    </row>
    <row r="121" spans="1:10" x14ac:dyDescent="0.25">
      <c r="A121" s="100" t="s">
        <v>129</v>
      </c>
      <c r="B121" s="87" t="s">
        <v>130</v>
      </c>
      <c r="C121" s="115" t="s">
        <v>31</v>
      </c>
      <c r="D121" s="115" t="s">
        <v>31</v>
      </c>
      <c r="E121" s="115" t="s">
        <v>31</v>
      </c>
      <c r="F121" s="115" t="s">
        <v>31</v>
      </c>
      <c r="G121" s="88"/>
      <c r="H121" s="88"/>
      <c r="I121" s="84">
        <v>11817.64</v>
      </c>
      <c r="J121" s="88"/>
    </row>
    <row r="122" spans="1:10" x14ac:dyDescent="0.25">
      <c r="A122" s="100" t="s">
        <v>131</v>
      </c>
      <c r="B122" s="87" t="s">
        <v>132</v>
      </c>
      <c r="C122" s="115" t="s">
        <v>31</v>
      </c>
      <c r="D122" s="115" t="s">
        <v>31</v>
      </c>
      <c r="E122" s="115" t="s">
        <v>31</v>
      </c>
      <c r="F122" s="115" t="s">
        <v>31</v>
      </c>
      <c r="G122" s="88"/>
      <c r="H122" s="88"/>
      <c r="I122" s="84">
        <v>4866.25</v>
      </c>
      <c r="J122" s="88"/>
    </row>
    <row r="123" spans="1:10" x14ac:dyDescent="0.25">
      <c r="A123" s="100" t="s">
        <v>135</v>
      </c>
      <c r="B123" s="87" t="s">
        <v>136</v>
      </c>
      <c r="C123" s="115" t="s">
        <v>31</v>
      </c>
      <c r="D123" s="115" t="s">
        <v>31</v>
      </c>
      <c r="E123" s="115" t="s">
        <v>31</v>
      </c>
      <c r="F123" s="115" t="s">
        <v>31</v>
      </c>
      <c r="G123" s="88"/>
      <c r="H123" s="88"/>
      <c r="I123" s="84">
        <v>1113986.69</v>
      </c>
      <c r="J123" s="88"/>
    </row>
    <row r="124" spans="1:10" x14ac:dyDescent="0.25">
      <c r="A124" s="100" t="s">
        <v>137</v>
      </c>
      <c r="B124" s="87" t="s">
        <v>138</v>
      </c>
      <c r="C124" s="115" t="s">
        <v>31</v>
      </c>
      <c r="D124" s="115" t="s">
        <v>31</v>
      </c>
      <c r="E124" s="115" t="s">
        <v>31</v>
      </c>
      <c r="F124" s="115" t="s">
        <v>31</v>
      </c>
      <c r="G124" s="88"/>
      <c r="H124" s="88"/>
      <c r="I124" s="84">
        <v>287606</v>
      </c>
      <c r="J124" s="88"/>
    </row>
    <row r="125" spans="1:10" x14ac:dyDescent="0.25">
      <c r="A125" s="100" t="s">
        <v>139</v>
      </c>
      <c r="B125" s="87" t="s">
        <v>140</v>
      </c>
      <c r="C125" s="115" t="s">
        <v>31</v>
      </c>
      <c r="D125" s="115" t="s">
        <v>31</v>
      </c>
      <c r="E125" s="115" t="s">
        <v>31</v>
      </c>
      <c r="F125" s="115" t="s">
        <v>31</v>
      </c>
      <c r="G125" s="88"/>
      <c r="H125" s="88"/>
      <c r="I125" s="84">
        <v>35604.129999999997</v>
      </c>
      <c r="J125" s="88"/>
    </row>
    <row r="126" spans="1:10" x14ac:dyDescent="0.25">
      <c r="A126" s="100" t="s">
        <v>141</v>
      </c>
      <c r="B126" s="87" t="s">
        <v>142</v>
      </c>
      <c r="C126" s="115" t="s">
        <v>31</v>
      </c>
      <c r="D126" s="115" t="s">
        <v>31</v>
      </c>
      <c r="E126" s="115" t="s">
        <v>31</v>
      </c>
      <c r="F126" s="115" t="s">
        <v>31</v>
      </c>
      <c r="G126" s="88"/>
      <c r="H126" s="88"/>
      <c r="I126" s="84">
        <v>163598.12</v>
      </c>
      <c r="J126" s="88"/>
    </row>
    <row r="127" spans="1:10" x14ac:dyDescent="0.25">
      <c r="A127" s="100" t="s">
        <v>143</v>
      </c>
      <c r="B127" s="87" t="s">
        <v>144</v>
      </c>
      <c r="C127" s="115" t="s">
        <v>31</v>
      </c>
      <c r="D127" s="115" t="s">
        <v>31</v>
      </c>
      <c r="E127" s="115" t="s">
        <v>31</v>
      </c>
      <c r="F127" s="115" t="s">
        <v>31</v>
      </c>
      <c r="G127" s="88"/>
      <c r="H127" s="88"/>
      <c r="I127" s="84">
        <v>525492.63</v>
      </c>
      <c r="J127" s="88"/>
    </row>
    <row r="128" spans="1:10" x14ac:dyDescent="0.25">
      <c r="A128" s="100" t="s">
        <v>145</v>
      </c>
      <c r="B128" s="87" t="s">
        <v>146</v>
      </c>
      <c r="C128" s="115" t="s">
        <v>31</v>
      </c>
      <c r="D128" s="115" t="s">
        <v>31</v>
      </c>
      <c r="E128" s="115" t="s">
        <v>31</v>
      </c>
      <c r="F128" s="115" t="s">
        <v>31</v>
      </c>
      <c r="G128" s="88"/>
      <c r="H128" s="88"/>
      <c r="I128" s="84">
        <v>35214.339999999997</v>
      </c>
      <c r="J128" s="88"/>
    </row>
    <row r="129" spans="1:10" x14ac:dyDescent="0.25">
      <c r="A129" s="100" t="s">
        <v>147</v>
      </c>
      <c r="B129" s="87" t="s">
        <v>148</v>
      </c>
      <c r="C129" s="115" t="s">
        <v>31</v>
      </c>
      <c r="D129" s="115" t="s">
        <v>31</v>
      </c>
      <c r="E129" s="115" t="s">
        <v>31</v>
      </c>
      <c r="F129" s="115" t="s">
        <v>31</v>
      </c>
      <c r="G129" s="88"/>
      <c r="H129" s="88"/>
      <c r="I129" s="84">
        <v>36447.870000000003</v>
      </c>
      <c r="J129" s="88"/>
    </row>
    <row r="130" spans="1:10" x14ac:dyDescent="0.25">
      <c r="A130" s="100" t="s">
        <v>149</v>
      </c>
      <c r="B130" s="87" t="s">
        <v>150</v>
      </c>
      <c r="C130" s="115" t="s">
        <v>31</v>
      </c>
      <c r="D130" s="115" t="s">
        <v>31</v>
      </c>
      <c r="E130" s="115" t="s">
        <v>31</v>
      </c>
      <c r="F130" s="115" t="s">
        <v>31</v>
      </c>
      <c r="G130" s="88"/>
      <c r="H130" s="88"/>
      <c r="I130" s="84">
        <v>168705.74</v>
      </c>
      <c r="J130" s="88"/>
    </row>
    <row r="131" spans="1:10" x14ac:dyDescent="0.25">
      <c r="A131" s="100" t="s">
        <v>151</v>
      </c>
      <c r="B131" s="87" t="s">
        <v>152</v>
      </c>
      <c r="C131" s="115" t="s">
        <v>31</v>
      </c>
      <c r="D131" s="115" t="s">
        <v>31</v>
      </c>
      <c r="E131" s="115" t="s">
        <v>31</v>
      </c>
      <c r="F131" s="115" t="s">
        <v>31</v>
      </c>
      <c r="G131" s="88"/>
      <c r="H131" s="88"/>
      <c r="I131" s="84">
        <v>1174407.02</v>
      </c>
      <c r="J131" s="88"/>
    </row>
    <row r="132" spans="1:10" x14ac:dyDescent="0.25">
      <c r="A132" s="100" t="s">
        <v>157</v>
      </c>
      <c r="B132" s="87" t="s">
        <v>158</v>
      </c>
      <c r="C132" s="115" t="s">
        <v>31</v>
      </c>
      <c r="D132" s="115" t="s">
        <v>31</v>
      </c>
      <c r="E132" s="115" t="s">
        <v>31</v>
      </c>
      <c r="F132" s="115" t="s">
        <v>31</v>
      </c>
      <c r="G132" s="88"/>
      <c r="H132" s="88"/>
      <c r="I132" s="84">
        <v>13513.62</v>
      </c>
      <c r="J132" s="88"/>
    </row>
    <row r="133" spans="1:10" x14ac:dyDescent="0.25">
      <c r="A133" s="100" t="s">
        <v>159</v>
      </c>
      <c r="B133" s="87" t="s">
        <v>160</v>
      </c>
      <c r="C133" s="115" t="s">
        <v>31</v>
      </c>
      <c r="D133" s="115" t="s">
        <v>31</v>
      </c>
      <c r="E133" s="115" t="s">
        <v>31</v>
      </c>
      <c r="F133" s="115" t="s">
        <v>31</v>
      </c>
      <c r="G133" s="88"/>
      <c r="H133" s="88"/>
      <c r="I133" s="84">
        <v>16655.349999999999</v>
      </c>
      <c r="J133" s="88"/>
    </row>
    <row r="134" spans="1:10" x14ac:dyDescent="0.25">
      <c r="A134" s="100" t="s">
        <v>161</v>
      </c>
      <c r="B134" s="87" t="s">
        <v>162</v>
      </c>
      <c r="C134" s="115" t="s">
        <v>31</v>
      </c>
      <c r="D134" s="115" t="s">
        <v>31</v>
      </c>
      <c r="E134" s="115" t="s">
        <v>31</v>
      </c>
      <c r="F134" s="115" t="s">
        <v>31</v>
      </c>
      <c r="G134" s="88"/>
      <c r="H134" s="88"/>
      <c r="I134" s="84">
        <v>98.72</v>
      </c>
      <c r="J134" s="88"/>
    </row>
    <row r="135" spans="1:10" x14ac:dyDescent="0.25">
      <c r="A135" s="100" t="s">
        <v>163</v>
      </c>
      <c r="B135" s="87" t="s">
        <v>164</v>
      </c>
      <c r="C135" s="115" t="s">
        <v>31</v>
      </c>
      <c r="D135" s="115" t="s">
        <v>31</v>
      </c>
      <c r="E135" s="115" t="s">
        <v>31</v>
      </c>
      <c r="F135" s="115" t="s">
        <v>31</v>
      </c>
      <c r="G135" s="88"/>
      <c r="H135" s="88"/>
      <c r="I135" s="84">
        <v>9001.31</v>
      </c>
      <c r="J135" s="88"/>
    </row>
    <row r="136" spans="1:10" x14ac:dyDescent="0.25">
      <c r="A136" s="100" t="s">
        <v>165</v>
      </c>
      <c r="B136" s="87" t="s">
        <v>166</v>
      </c>
      <c r="C136" s="115" t="s">
        <v>31</v>
      </c>
      <c r="D136" s="115" t="s">
        <v>31</v>
      </c>
      <c r="E136" s="115" t="s">
        <v>31</v>
      </c>
      <c r="F136" s="115" t="s">
        <v>31</v>
      </c>
      <c r="G136" s="88"/>
      <c r="H136" s="88"/>
      <c r="I136" s="84">
        <v>16207.59</v>
      </c>
      <c r="J136" s="88"/>
    </row>
    <row r="137" spans="1:10" x14ac:dyDescent="0.25">
      <c r="A137" s="100" t="s">
        <v>167</v>
      </c>
      <c r="B137" s="87" t="s">
        <v>154</v>
      </c>
      <c r="C137" s="115" t="s">
        <v>31</v>
      </c>
      <c r="D137" s="115" t="s">
        <v>31</v>
      </c>
      <c r="E137" s="115" t="s">
        <v>31</v>
      </c>
      <c r="F137" s="115" t="s">
        <v>31</v>
      </c>
      <c r="G137" s="88"/>
      <c r="H137" s="88"/>
      <c r="I137" s="84">
        <v>2874.16</v>
      </c>
      <c r="J137" s="88"/>
    </row>
    <row r="138" spans="1:10" x14ac:dyDescent="0.25">
      <c r="A138" s="99" t="s">
        <v>168</v>
      </c>
      <c r="B138" s="87" t="s">
        <v>169</v>
      </c>
      <c r="C138" s="115" t="s">
        <v>31</v>
      </c>
      <c r="D138" s="115" t="s">
        <v>31</v>
      </c>
      <c r="E138" s="115" t="s">
        <v>31</v>
      </c>
      <c r="F138" s="115" t="s">
        <v>31</v>
      </c>
      <c r="G138" s="77">
        <v>1447133</v>
      </c>
      <c r="H138" s="77">
        <v>1447133</v>
      </c>
      <c r="I138" s="76">
        <v>507935.87</v>
      </c>
      <c r="J138" s="76">
        <v>35.099460104910897</v>
      </c>
    </row>
    <row r="139" spans="1:10" x14ac:dyDescent="0.25">
      <c r="A139" s="100" t="s">
        <v>172</v>
      </c>
      <c r="B139" s="87" t="s">
        <v>173</v>
      </c>
      <c r="C139" s="115" t="s">
        <v>31</v>
      </c>
      <c r="D139" s="115" t="s">
        <v>31</v>
      </c>
      <c r="E139" s="115" t="s">
        <v>31</v>
      </c>
      <c r="F139" s="115" t="s">
        <v>31</v>
      </c>
      <c r="G139" s="88"/>
      <c r="H139" s="88"/>
      <c r="I139" s="84">
        <v>503487.44</v>
      </c>
      <c r="J139" s="88"/>
    </row>
    <row r="140" spans="1:10" x14ac:dyDescent="0.25">
      <c r="A140" s="100" t="s">
        <v>174</v>
      </c>
      <c r="B140" s="87" t="s">
        <v>175</v>
      </c>
      <c r="C140" s="115" t="s">
        <v>31</v>
      </c>
      <c r="D140" s="115" t="s">
        <v>31</v>
      </c>
      <c r="E140" s="115" t="s">
        <v>31</v>
      </c>
      <c r="F140" s="115" t="s">
        <v>31</v>
      </c>
      <c r="G140" s="88"/>
      <c r="H140" s="88"/>
      <c r="I140" s="84">
        <v>3518.87</v>
      </c>
      <c r="J140" s="88"/>
    </row>
    <row r="141" spans="1:10" x14ac:dyDescent="0.25">
      <c r="A141" s="100" t="s">
        <v>176</v>
      </c>
      <c r="B141" s="87" t="s">
        <v>177</v>
      </c>
      <c r="C141" s="115" t="s">
        <v>31</v>
      </c>
      <c r="D141" s="115" t="s">
        <v>31</v>
      </c>
      <c r="E141" s="115" t="s">
        <v>31</v>
      </c>
      <c r="F141" s="115" t="s">
        <v>31</v>
      </c>
      <c r="G141" s="88"/>
      <c r="H141" s="88"/>
      <c r="I141" s="84">
        <v>929.56</v>
      </c>
      <c r="J141" s="88"/>
    </row>
    <row r="142" spans="1:10" ht="25.5" x14ac:dyDescent="0.25">
      <c r="A142" s="99" t="s">
        <v>178</v>
      </c>
      <c r="B142" s="87" t="s">
        <v>179</v>
      </c>
      <c r="C142" s="115" t="s">
        <v>31</v>
      </c>
      <c r="D142" s="115" t="s">
        <v>31</v>
      </c>
      <c r="E142" s="115" t="s">
        <v>31</v>
      </c>
      <c r="F142" s="115" t="s">
        <v>31</v>
      </c>
      <c r="G142" s="77">
        <v>26544</v>
      </c>
      <c r="H142" s="77">
        <v>26544</v>
      </c>
      <c r="I142" s="76">
        <v>10.6</v>
      </c>
      <c r="J142" s="76">
        <v>3.9933694996990003E-2</v>
      </c>
    </row>
    <row r="143" spans="1:10" x14ac:dyDescent="0.25">
      <c r="A143" s="100" t="s">
        <v>184</v>
      </c>
      <c r="B143" s="87" t="s">
        <v>185</v>
      </c>
      <c r="C143" s="115" t="s">
        <v>31</v>
      </c>
      <c r="D143" s="115" t="s">
        <v>31</v>
      </c>
      <c r="E143" s="115" t="s">
        <v>31</v>
      </c>
      <c r="F143" s="115" t="s">
        <v>31</v>
      </c>
      <c r="G143" s="88"/>
      <c r="H143" s="88"/>
      <c r="I143" s="84">
        <v>10.6</v>
      </c>
      <c r="J143" s="88"/>
    </row>
    <row r="144" spans="1:10" x14ac:dyDescent="0.25">
      <c r="A144" s="99" t="s">
        <v>193</v>
      </c>
      <c r="B144" s="87" t="s">
        <v>194</v>
      </c>
      <c r="C144" s="115" t="s">
        <v>31</v>
      </c>
      <c r="D144" s="115" t="s">
        <v>31</v>
      </c>
      <c r="E144" s="115" t="s">
        <v>31</v>
      </c>
      <c r="F144" s="115" t="s">
        <v>31</v>
      </c>
      <c r="G144" s="77">
        <v>5000</v>
      </c>
      <c r="H144" s="77">
        <v>5000</v>
      </c>
      <c r="I144" s="116"/>
      <c r="J144" s="116"/>
    </row>
    <row r="145" spans="1:10" x14ac:dyDescent="0.25">
      <c r="A145" s="99" t="s">
        <v>195</v>
      </c>
      <c r="B145" s="87" t="s">
        <v>196</v>
      </c>
      <c r="C145" s="115" t="s">
        <v>31</v>
      </c>
      <c r="D145" s="115" t="s">
        <v>31</v>
      </c>
      <c r="E145" s="115" t="s">
        <v>31</v>
      </c>
      <c r="F145" s="115" t="s">
        <v>31</v>
      </c>
      <c r="G145" s="77">
        <v>730168</v>
      </c>
      <c r="H145" s="77">
        <v>730168</v>
      </c>
      <c r="I145" s="76">
        <v>12734.4</v>
      </c>
      <c r="J145" s="76">
        <v>1.7440369887478</v>
      </c>
    </row>
    <row r="146" spans="1:10" x14ac:dyDescent="0.25">
      <c r="A146" s="100" t="s">
        <v>203</v>
      </c>
      <c r="B146" s="87" t="s">
        <v>204</v>
      </c>
      <c r="C146" s="115" t="s">
        <v>31</v>
      </c>
      <c r="D146" s="115" t="s">
        <v>31</v>
      </c>
      <c r="E146" s="115" t="s">
        <v>31</v>
      </c>
      <c r="F146" s="115" t="s">
        <v>31</v>
      </c>
      <c r="G146" s="88"/>
      <c r="H146" s="88"/>
      <c r="I146" s="84">
        <v>4096.2700000000004</v>
      </c>
      <c r="J146" s="88"/>
    </row>
    <row r="147" spans="1:10" x14ac:dyDescent="0.25">
      <c r="A147" s="100" t="s">
        <v>205</v>
      </c>
      <c r="B147" s="87" t="s">
        <v>206</v>
      </c>
      <c r="C147" s="115" t="s">
        <v>31</v>
      </c>
      <c r="D147" s="115" t="s">
        <v>31</v>
      </c>
      <c r="E147" s="115" t="s">
        <v>31</v>
      </c>
      <c r="F147" s="115" t="s">
        <v>31</v>
      </c>
      <c r="G147" s="88"/>
      <c r="H147" s="88"/>
      <c r="I147" s="84">
        <v>8638.1299999999992</v>
      </c>
      <c r="J147" s="88"/>
    </row>
    <row r="148" spans="1:10" x14ac:dyDescent="0.25">
      <c r="A148" s="99" t="s">
        <v>211</v>
      </c>
      <c r="B148" s="87" t="s">
        <v>212</v>
      </c>
      <c r="C148" s="115" t="s">
        <v>31</v>
      </c>
      <c r="D148" s="115" t="s">
        <v>31</v>
      </c>
      <c r="E148" s="115" t="s">
        <v>31</v>
      </c>
      <c r="F148" s="115" t="s">
        <v>31</v>
      </c>
      <c r="G148" s="77">
        <v>1017528</v>
      </c>
      <c r="H148" s="77">
        <v>1017528</v>
      </c>
      <c r="I148" s="76">
        <v>10149.5</v>
      </c>
      <c r="J148" s="76">
        <v>0.99746640878679005</v>
      </c>
    </row>
    <row r="149" spans="1:10" x14ac:dyDescent="0.25">
      <c r="A149" s="100" t="s">
        <v>215</v>
      </c>
      <c r="B149" s="87" t="s">
        <v>214</v>
      </c>
      <c r="C149" s="115" t="s">
        <v>31</v>
      </c>
      <c r="D149" s="115" t="s">
        <v>31</v>
      </c>
      <c r="E149" s="115" t="s">
        <v>31</v>
      </c>
      <c r="F149" s="115" t="s">
        <v>31</v>
      </c>
      <c r="G149" s="88"/>
      <c r="H149" s="88"/>
      <c r="I149" s="84">
        <v>10149.5</v>
      </c>
      <c r="J149" s="88"/>
    </row>
    <row r="150" spans="1:10" x14ac:dyDescent="0.25">
      <c r="A150" s="89" t="s">
        <v>257</v>
      </c>
      <c r="B150" s="87" t="s">
        <v>258</v>
      </c>
      <c r="C150" s="115" t="s">
        <v>31</v>
      </c>
      <c r="D150" s="115" t="s">
        <v>31</v>
      </c>
      <c r="E150" s="115" t="s">
        <v>31</v>
      </c>
      <c r="F150" s="115" t="s">
        <v>31</v>
      </c>
      <c r="G150" s="77">
        <v>1990842</v>
      </c>
      <c r="H150" s="77">
        <v>1990842</v>
      </c>
      <c r="I150" s="76">
        <v>30161.4</v>
      </c>
      <c r="J150" s="76">
        <v>1.51500721805146</v>
      </c>
    </row>
    <row r="151" spans="1:10" x14ac:dyDescent="0.25">
      <c r="A151" s="99" t="s">
        <v>107</v>
      </c>
      <c r="B151" s="87" t="s">
        <v>108</v>
      </c>
      <c r="C151" s="115" t="s">
        <v>31</v>
      </c>
      <c r="D151" s="115" t="s">
        <v>31</v>
      </c>
      <c r="E151" s="115" t="s">
        <v>31</v>
      </c>
      <c r="F151" s="115" t="s">
        <v>31</v>
      </c>
      <c r="G151" s="77">
        <v>1990842</v>
      </c>
      <c r="H151" s="77">
        <v>1990842</v>
      </c>
      <c r="I151" s="76">
        <v>30161.4</v>
      </c>
      <c r="J151" s="76">
        <v>1.51500721805146</v>
      </c>
    </row>
    <row r="152" spans="1:10" x14ac:dyDescent="0.25">
      <c r="A152" s="100" t="s">
        <v>151</v>
      </c>
      <c r="B152" s="87" t="s">
        <v>152</v>
      </c>
      <c r="C152" s="115" t="s">
        <v>31</v>
      </c>
      <c r="D152" s="115" t="s">
        <v>31</v>
      </c>
      <c r="E152" s="115" t="s">
        <v>31</v>
      </c>
      <c r="F152" s="115" t="s">
        <v>31</v>
      </c>
      <c r="G152" s="88"/>
      <c r="H152" s="88"/>
      <c r="I152" s="84">
        <v>30161.4</v>
      </c>
      <c r="J152" s="88"/>
    </row>
    <row r="153" spans="1:10" x14ac:dyDescent="0.25">
      <c r="A153" s="89" t="s">
        <v>259</v>
      </c>
      <c r="B153" s="87" t="s">
        <v>260</v>
      </c>
      <c r="C153" s="115" t="s">
        <v>31</v>
      </c>
      <c r="D153" s="115" t="s">
        <v>31</v>
      </c>
      <c r="E153" s="115" t="s">
        <v>31</v>
      </c>
      <c r="F153" s="115" t="s">
        <v>31</v>
      </c>
      <c r="G153" s="77">
        <v>1292766</v>
      </c>
      <c r="H153" s="77">
        <v>1292766</v>
      </c>
      <c r="I153" s="76">
        <v>714355.47</v>
      </c>
      <c r="J153" s="76">
        <v>55.257909784137297</v>
      </c>
    </row>
    <row r="154" spans="1:10" x14ac:dyDescent="0.25">
      <c r="A154" s="99" t="s">
        <v>90</v>
      </c>
      <c r="B154" s="87" t="s">
        <v>91</v>
      </c>
      <c r="C154" s="115" t="s">
        <v>31</v>
      </c>
      <c r="D154" s="115" t="s">
        <v>31</v>
      </c>
      <c r="E154" s="115" t="s">
        <v>31</v>
      </c>
      <c r="F154" s="115" t="s">
        <v>31</v>
      </c>
      <c r="G154" s="77">
        <v>1125536</v>
      </c>
      <c r="H154" s="77">
        <v>1125536</v>
      </c>
      <c r="I154" s="76">
        <v>680034.9</v>
      </c>
      <c r="J154" s="76">
        <v>60.418760483893898</v>
      </c>
    </row>
    <row r="155" spans="1:10" x14ac:dyDescent="0.25">
      <c r="A155" s="100" t="s">
        <v>94</v>
      </c>
      <c r="B155" s="87" t="s">
        <v>95</v>
      </c>
      <c r="C155" s="115" t="s">
        <v>31</v>
      </c>
      <c r="D155" s="115" t="s">
        <v>31</v>
      </c>
      <c r="E155" s="115" t="s">
        <v>31</v>
      </c>
      <c r="F155" s="115" t="s">
        <v>31</v>
      </c>
      <c r="G155" s="88"/>
      <c r="H155" s="88"/>
      <c r="I155" s="84">
        <v>640932.94999999995</v>
      </c>
      <c r="J155" s="88"/>
    </row>
    <row r="156" spans="1:10" x14ac:dyDescent="0.25">
      <c r="A156" s="100" t="s">
        <v>105</v>
      </c>
      <c r="B156" s="87" t="s">
        <v>106</v>
      </c>
      <c r="C156" s="115" t="s">
        <v>31</v>
      </c>
      <c r="D156" s="115" t="s">
        <v>31</v>
      </c>
      <c r="E156" s="115" t="s">
        <v>31</v>
      </c>
      <c r="F156" s="115" t="s">
        <v>31</v>
      </c>
      <c r="G156" s="88"/>
      <c r="H156" s="88"/>
      <c r="I156" s="84">
        <v>39101.949999999997</v>
      </c>
      <c r="J156" s="88"/>
    </row>
    <row r="157" spans="1:10" x14ac:dyDescent="0.25">
      <c r="A157" s="99" t="s">
        <v>107</v>
      </c>
      <c r="B157" s="87" t="s">
        <v>108</v>
      </c>
      <c r="C157" s="115" t="s">
        <v>31</v>
      </c>
      <c r="D157" s="115" t="s">
        <v>31</v>
      </c>
      <c r="E157" s="115" t="s">
        <v>31</v>
      </c>
      <c r="F157" s="115" t="s">
        <v>31</v>
      </c>
      <c r="G157" s="77">
        <v>167230</v>
      </c>
      <c r="H157" s="77">
        <v>167230</v>
      </c>
      <c r="I157" s="76">
        <v>34320.57</v>
      </c>
      <c r="J157" s="76">
        <v>20.5229743467081</v>
      </c>
    </row>
    <row r="158" spans="1:10" x14ac:dyDescent="0.25">
      <c r="A158" s="100" t="s">
        <v>113</v>
      </c>
      <c r="B158" s="87" t="s">
        <v>114</v>
      </c>
      <c r="C158" s="115" t="s">
        <v>31</v>
      </c>
      <c r="D158" s="115" t="s">
        <v>31</v>
      </c>
      <c r="E158" s="115" t="s">
        <v>31</v>
      </c>
      <c r="F158" s="115" t="s">
        <v>31</v>
      </c>
      <c r="G158" s="88"/>
      <c r="H158" s="88"/>
      <c r="I158" s="84">
        <v>34320.57</v>
      </c>
      <c r="J158" s="88"/>
    </row>
  </sheetData>
  <mergeCells count="4">
    <mergeCell ref="A3:J3"/>
    <mergeCell ref="A4:J4"/>
    <mergeCell ref="A6:B6"/>
    <mergeCell ref="A7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331C-9063-49F9-85B0-7ECC06ABC2D2}">
  <dimension ref="A2:K13"/>
  <sheetViews>
    <sheetView workbookViewId="0">
      <selection activeCell="F25" sqref="F25"/>
    </sheetView>
  </sheetViews>
  <sheetFormatPr defaultRowHeight="15" x14ac:dyDescent="0.25"/>
  <cols>
    <col min="1" max="1" width="10.28515625" customWidth="1"/>
    <col min="2" max="2" width="11.42578125" customWidth="1"/>
    <col min="5" max="5" width="51.42578125" customWidth="1"/>
    <col min="6" max="6" width="23" customWidth="1"/>
    <col min="7" max="7" width="21.85546875" customWidth="1"/>
    <col min="8" max="8" width="18.7109375" customWidth="1"/>
    <col min="9" max="9" width="21.28515625" customWidth="1"/>
    <col min="10" max="10" width="14.140625" customWidth="1"/>
  </cols>
  <sheetData>
    <row r="2" spans="1:11" ht="38.25" x14ac:dyDescent="0.25">
      <c r="A2" s="142" t="s">
        <v>4</v>
      </c>
      <c r="B2" s="143"/>
      <c r="C2" s="143"/>
      <c r="D2" s="143"/>
      <c r="E2" s="144"/>
      <c r="F2" s="42" t="s">
        <v>310</v>
      </c>
      <c r="G2" s="42" t="s">
        <v>322</v>
      </c>
      <c r="H2" s="42" t="s">
        <v>323</v>
      </c>
      <c r="I2" s="42" t="s">
        <v>324</v>
      </c>
      <c r="J2" s="42" t="s">
        <v>311</v>
      </c>
      <c r="K2" s="42" t="s">
        <v>312</v>
      </c>
    </row>
    <row r="3" spans="1:11" x14ac:dyDescent="0.25">
      <c r="A3" s="142">
        <v>1</v>
      </c>
      <c r="B3" s="143"/>
      <c r="C3" s="143"/>
      <c r="D3" s="143"/>
      <c r="E3" s="144"/>
      <c r="F3" s="43">
        <v>2</v>
      </c>
      <c r="G3" s="43">
        <v>3</v>
      </c>
      <c r="H3" s="43">
        <v>4</v>
      </c>
      <c r="I3" s="43">
        <v>5</v>
      </c>
      <c r="J3" s="43" t="s">
        <v>5</v>
      </c>
      <c r="K3" s="43" t="s">
        <v>6</v>
      </c>
    </row>
    <row r="4" spans="1:11" x14ac:dyDescent="0.25">
      <c r="A4" s="44">
        <v>8</v>
      </c>
      <c r="B4" s="44"/>
      <c r="C4" s="44"/>
      <c r="D4" s="44"/>
      <c r="E4" s="44" t="s">
        <v>313</v>
      </c>
      <c r="F4" s="45"/>
      <c r="G4" s="45"/>
      <c r="H4" s="45"/>
      <c r="I4" s="46"/>
      <c r="J4" s="46"/>
      <c r="K4" s="46"/>
    </row>
    <row r="5" spans="1:11" x14ac:dyDescent="0.25">
      <c r="A5" s="44"/>
      <c r="B5" s="47">
        <v>84</v>
      </c>
      <c r="C5" s="47"/>
      <c r="D5" s="47"/>
      <c r="E5" s="47" t="s">
        <v>314</v>
      </c>
      <c r="F5" s="45"/>
      <c r="G5" s="45"/>
      <c r="H5" s="45"/>
      <c r="I5" s="46"/>
      <c r="J5" s="46"/>
      <c r="K5" s="46"/>
    </row>
    <row r="6" spans="1:11" ht="25.5" x14ac:dyDescent="0.25">
      <c r="A6" s="48"/>
      <c r="B6" s="48"/>
      <c r="C6" s="48">
        <v>841</v>
      </c>
      <c r="D6" s="48"/>
      <c r="E6" s="49" t="s">
        <v>315</v>
      </c>
      <c r="F6" s="45"/>
      <c r="G6" s="45"/>
      <c r="H6" s="45"/>
      <c r="I6" s="46"/>
      <c r="J6" s="46"/>
      <c r="K6" s="46"/>
    </row>
    <row r="7" spans="1:11" x14ac:dyDescent="0.25">
      <c r="A7" s="48"/>
      <c r="B7" s="48"/>
      <c r="C7" s="48"/>
      <c r="D7" s="48">
        <v>8413</v>
      </c>
      <c r="E7" s="49" t="s">
        <v>316</v>
      </c>
      <c r="F7" s="45"/>
      <c r="G7" s="45"/>
      <c r="H7" s="45"/>
      <c r="I7" s="46"/>
      <c r="J7" s="46"/>
      <c r="K7" s="46"/>
    </row>
    <row r="8" spans="1:11" x14ac:dyDescent="0.25">
      <c r="A8" s="48"/>
      <c r="B8" s="48"/>
      <c r="C8" s="48"/>
      <c r="D8" s="50" t="s">
        <v>317</v>
      </c>
      <c r="E8" s="51"/>
      <c r="F8" s="45"/>
      <c r="G8" s="45"/>
      <c r="H8" s="45"/>
      <c r="I8" s="46"/>
      <c r="J8" s="46"/>
      <c r="K8" s="46"/>
    </row>
    <row r="9" spans="1:11" x14ac:dyDescent="0.25">
      <c r="A9" s="52">
        <v>5</v>
      </c>
      <c r="B9" s="52"/>
      <c r="C9" s="52"/>
      <c r="D9" s="52"/>
      <c r="E9" s="53" t="s">
        <v>318</v>
      </c>
      <c r="F9" s="45"/>
      <c r="G9" s="45"/>
      <c r="H9" s="45"/>
      <c r="I9" s="46"/>
      <c r="J9" s="46"/>
      <c r="K9" s="46"/>
    </row>
    <row r="10" spans="1:11" x14ac:dyDescent="0.25">
      <c r="A10" s="47"/>
      <c r="B10" s="47">
        <v>54</v>
      </c>
      <c r="C10" s="47"/>
      <c r="D10" s="47"/>
      <c r="E10" s="54" t="s">
        <v>319</v>
      </c>
      <c r="F10" s="45"/>
      <c r="G10" s="45"/>
      <c r="H10" s="55"/>
      <c r="I10" s="46"/>
      <c r="J10" s="46"/>
      <c r="K10" s="46"/>
    </row>
    <row r="11" spans="1:11" ht="38.25" x14ac:dyDescent="0.25">
      <c r="A11" s="47"/>
      <c r="B11" s="47"/>
      <c r="C11" s="47">
        <v>541</v>
      </c>
      <c r="D11" s="49"/>
      <c r="E11" s="49" t="s">
        <v>320</v>
      </c>
      <c r="F11" s="45"/>
      <c r="G11" s="45"/>
      <c r="H11" s="55"/>
      <c r="I11" s="46"/>
      <c r="J11" s="46"/>
      <c r="K11" s="46"/>
    </row>
    <row r="12" spans="1:11" ht="25.5" x14ac:dyDescent="0.25">
      <c r="A12" s="47"/>
      <c r="B12" s="47"/>
      <c r="C12" s="47"/>
      <c r="D12" s="49">
        <v>5413</v>
      </c>
      <c r="E12" s="49" t="s">
        <v>321</v>
      </c>
      <c r="F12" s="45"/>
      <c r="G12" s="45"/>
      <c r="H12" s="55"/>
      <c r="I12" s="46"/>
      <c r="J12" s="46"/>
      <c r="K12" s="46"/>
    </row>
    <row r="13" spans="1:11" x14ac:dyDescent="0.25">
      <c r="A13" s="56"/>
      <c r="B13" s="52"/>
      <c r="C13" s="52"/>
      <c r="D13" s="52"/>
      <c r="E13" s="53" t="s">
        <v>317</v>
      </c>
      <c r="F13" s="45"/>
      <c r="G13" s="45"/>
      <c r="H13" s="45"/>
      <c r="I13" s="46"/>
      <c r="J13" s="46"/>
      <c r="K13" s="46"/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SAŽETAK</vt:lpstr>
      <vt:lpstr>RAČUN PRIH.I RASH.POSEBNI DIO</vt:lpstr>
      <vt:lpstr>RAČUN PRIHODA OPĆI DIO</vt:lpstr>
      <vt:lpstr>RAČUN PRIH.I RASH. PO EKON.KLAS</vt:lpstr>
      <vt:lpstr>PRIHODI I RASH. PREMA IF</vt:lpstr>
      <vt:lpstr>RASHODI PREMA FUN.KLASIF.</vt:lpstr>
      <vt:lpstr>POSEBNI DIO PREMA PROG.KL.</vt:lpstr>
      <vt:lpstr>POSEBNI DIO II PREMA PR.KL.</vt:lpstr>
      <vt:lpstr>RAČUN FINANC.</vt:lpstr>
      <vt:lpstr>RAČUN FINANC.PO 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Julia Horvat</cp:lastModifiedBy>
  <cp:lastPrinted>2024-07-30T06:37:46Z</cp:lastPrinted>
  <dcterms:created xsi:type="dcterms:W3CDTF">2024-07-10T15:47:01Z</dcterms:created>
  <dcterms:modified xsi:type="dcterms:W3CDTF">2024-09-20T13:14:47Z</dcterms:modified>
</cp:coreProperties>
</file>